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LJ QMS\Downloads\"/>
    </mc:Choice>
  </mc:AlternateContent>
  <xr:revisionPtr revIDLastSave="0" documentId="13_ncr:1_{7BA7AFD5-CB25-4EDF-A8F7-0D547AA5835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14" i="5" l="1"/>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I12" i="5" s="1"/>
  <c r="V13" i="5"/>
  <c r="E13" i="5" s="1"/>
  <c r="V14" i="5"/>
  <c r="E1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V115" i="5"/>
  <c r="E115" i="5"/>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X556" i="5" s="1"/>
  <c r="V557" i="5"/>
  <c r="E557" i="5"/>
  <c r="X557" i="5" s="1"/>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F22" i="6" s="1"/>
  <c r="H22" i="6" s="1"/>
  <c r="D22" i="6" s="1"/>
  <c r="B16" i="6"/>
  <c r="G16" i="6" s="1"/>
  <c r="H16" i="6" s="1"/>
  <c r="B15" i="6"/>
  <c r="B14" i="6"/>
  <c r="G14" i="6"/>
  <c r="H14" i="6" s="1"/>
  <c r="H13" i="6"/>
  <c r="B12" i="6"/>
  <c r="G12" i="6"/>
  <c r="H12" i="6" s="1"/>
  <c r="D12" i="6" s="1"/>
  <c r="B11" i="6"/>
  <c r="G11" i="6" s="1"/>
  <c r="H11" i="6" s="1"/>
  <c r="D11"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A2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37" i="6" s="1"/>
  <c r="G3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F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550" i="5"/>
  <c r="X542" i="5"/>
  <c r="X503" i="5"/>
  <c r="X514" i="5"/>
  <c r="X498" i="5"/>
  <c r="X558" i="5"/>
  <c r="X122" i="5"/>
  <c r="S532" i="5"/>
  <c r="S356" i="5"/>
  <c r="X98" i="5"/>
  <c r="X198" i="5"/>
  <c r="X134" i="5"/>
  <c r="X234" i="5"/>
  <c r="S343" i="5"/>
  <c r="X246" i="5"/>
  <c r="X114" i="5"/>
  <c r="X82" i="5"/>
  <c r="X38" i="5"/>
  <c r="X138" i="5"/>
  <c r="X142" i="5"/>
  <c r="X126" i="5"/>
  <c r="X46" i="5"/>
  <c r="S315" i="5"/>
  <c r="X96" i="5"/>
  <c r="X50" i="5"/>
  <c r="X66" i="5"/>
  <c r="X62" i="5"/>
  <c r="S357" i="5"/>
  <c r="S383" i="5"/>
  <c r="X250"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B42" i="6"/>
  <c r="G42" i="6"/>
  <c r="B40" i="6"/>
  <c r="G40" i="6" s="1"/>
  <c r="B50" i="6"/>
  <c r="G50" i="6" s="1"/>
  <c r="B25" i="6"/>
  <c r="G25" i="6"/>
  <c r="H25" i="6" s="1"/>
  <c r="D25" i="6" s="1"/>
  <c r="B35" i="6"/>
  <c r="G35" i="6" s="1"/>
  <c r="B39" i="6"/>
  <c r="G39" i="6" s="1"/>
  <c r="H39" i="6" s="1"/>
  <c r="D39" i="6" s="1"/>
  <c r="F24" i="6"/>
  <c r="F29" i="6" s="1"/>
  <c r="B44" i="6"/>
  <c r="G44" i="6"/>
  <c r="B49" i="6"/>
  <c r="G49" i="6" s="1"/>
  <c r="B34" i="6"/>
  <c r="G34" i="6" s="1"/>
  <c r="B29" i="6"/>
  <c r="G29" i="6" s="1"/>
  <c r="B24" i="6"/>
  <c r="G24" i="6" s="1"/>
  <c r="H24" i="6" s="1"/>
  <c r="D24" i="6" s="1"/>
  <c r="G19" i="6"/>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D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50" i="6"/>
  <c r="F30"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65" i="6"/>
  <c r="B2" i="6" s="1"/>
  <c r="F49" i="6"/>
  <c r="H49" i="6" s="1"/>
  <c r="D4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X398" i="5"/>
  <c r="S601" i="5"/>
  <c r="X518" i="5"/>
  <c r="X362" i="5"/>
  <c r="X522" i="5"/>
  <c r="X578" i="5"/>
  <c r="X339" i="5"/>
  <c r="X366" i="5"/>
  <c r="X506" i="5"/>
  <c r="S600" i="5"/>
  <c r="X251" i="5"/>
  <c r="X382" i="5"/>
  <c r="S382" i="5"/>
  <c r="X268" i="5"/>
  <c r="X300" i="5"/>
  <c r="X334" i="5"/>
  <c r="X115" i="5"/>
  <c r="S533" i="5"/>
  <c r="X438" i="5"/>
  <c r="X534" i="5"/>
  <c r="S355" i="5"/>
  <c r="S602" i="5"/>
  <c r="X562" i="5"/>
  <c r="X262" i="5"/>
  <c r="X350" i="5"/>
  <c r="X430" i="5"/>
  <c r="X156" i="5"/>
  <c r="X434" i="5"/>
  <c r="S603" i="5"/>
  <c r="S605" i="5"/>
  <c r="X102" i="5"/>
  <c r="X554" i="5"/>
  <c r="S607" i="5"/>
  <c r="X426" i="5"/>
  <c r="X435" i="5"/>
  <c r="S314" i="5"/>
  <c r="X474" i="5"/>
  <c r="X414" i="5"/>
  <c r="X160" i="5"/>
  <c r="X284" i="5"/>
  <c r="X574" i="5"/>
  <c r="AB12" i="5"/>
  <c r="AB14" i="5"/>
  <c r="AB17" i="5"/>
  <c r="AB16" i="5"/>
  <c r="AB13"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H15" i="5"/>
  <c r="J15" i="5"/>
  <c r="I15" i="5"/>
  <c r="F15" i="5"/>
  <c r="R15" i="5"/>
  <c r="I14" i="5"/>
  <c r="R14" i="5"/>
  <c r="J14" i="5"/>
  <c r="H14" i="5"/>
  <c r="F14" i="5"/>
  <c r="X14" i="5"/>
  <c r="S17" i="5"/>
  <c r="S16" i="5"/>
  <c r="S15" i="5"/>
  <c r="S14" i="5"/>
  <c r="G64" i="6" a="1"/>
  <c r="H6" i="6" l="1"/>
  <c r="D6" i="6" s="1"/>
  <c r="X13" i="5"/>
  <c r="F12" i="5"/>
  <c r="R12" i="5"/>
  <c r="H12" i="5"/>
  <c r="G12" i="5"/>
  <c r="E12" i="5"/>
  <c r="J12" i="5"/>
  <c r="B11" i="5"/>
  <c r="B10" i="5"/>
  <c r="B9" i="5"/>
  <c r="C11" i="5"/>
  <c r="C10" i="5"/>
  <c r="B8" i="5"/>
  <c r="C9" i="5"/>
  <c r="C8" i="5"/>
  <c r="C7" i="5"/>
  <c r="B7" i="5"/>
  <c r="C6" i="5"/>
  <c r="B6" i="5"/>
  <c r="B5" i="5"/>
  <c r="H34" i="6"/>
  <c r="D34" i="6" s="1"/>
  <c r="H29" i="6"/>
  <c r="D29" i="6" s="1"/>
  <c r="H30" i="6"/>
  <c r="D30" i="6" s="1"/>
  <c r="H40" i="6"/>
  <c r="D40" i="6" s="1"/>
  <c r="H50" i="6"/>
  <c r="D50" i="6" s="1"/>
  <c r="F45" i="6"/>
  <c r="H45" i="6" s="1"/>
  <c r="D45" i="6" s="1"/>
  <c r="K66" i="6"/>
  <c r="F44" i="6"/>
  <c r="H44" i="6" s="1"/>
  <c r="H19" i="6"/>
  <c r="D19" i="6" s="1"/>
  <c r="K68" i="6"/>
  <c r="D17" i="6"/>
  <c r="C22" i="6"/>
  <c r="B27" i="6"/>
  <c r="G27" i="6" s="1"/>
  <c r="B47" i="6"/>
  <c r="G47" i="6" s="1"/>
  <c r="B52" i="6"/>
  <c r="G52" i="6" s="1"/>
  <c r="C17" i="6"/>
  <c r="F27" i="6"/>
  <c r="D16" i="6"/>
  <c r="C16" i="6"/>
  <c r="B21" i="6"/>
  <c r="F21" i="6"/>
  <c r="H35" i="6"/>
  <c r="D35" i="6" s="1"/>
  <c r="B79" i="4"/>
  <c r="A57" i="6" s="1"/>
  <c r="B85" i="4"/>
  <c r="A60" i="6" s="1"/>
  <c r="B31" i="4"/>
  <c r="A18" i="6" s="1"/>
  <c r="B87" i="4"/>
  <c r="A62" i="6" s="1"/>
  <c r="B75" i="4"/>
  <c r="A54" i="6" s="1"/>
  <c r="B81" i="4"/>
  <c r="A58" i="6" s="1"/>
  <c r="B55" i="4"/>
  <c r="A38" i="6" s="1"/>
  <c r="B43" i="4"/>
  <c r="A28" i="6" s="1"/>
  <c r="B77" i="4"/>
  <c r="A55" i="6" s="1"/>
  <c r="B61" i="4"/>
  <c r="A43" i="6" s="1"/>
  <c r="B49" i="4"/>
  <c r="A33" i="6" s="1"/>
  <c r="B67" i="4"/>
  <c r="A48" i="6" s="1"/>
  <c r="B89" i="4"/>
  <c r="A63" i="6" s="1"/>
  <c r="B83" i="4"/>
  <c r="A59" i="6" s="1"/>
  <c r="B37" i="4"/>
  <c r="A23" i="6" s="1"/>
  <c r="C45" i="6"/>
  <c r="C50" i="6"/>
  <c r="C20" i="6"/>
  <c r="C30" i="6"/>
  <c r="F66" i="6"/>
  <c r="C25" i="6"/>
  <c r="C35" i="6"/>
  <c r="C40" i="6"/>
  <c r="C15" i="6"/>
  <c r="K65" i="6"/>
  <c r="D14" i="6"/>
  <c r="C49" i="6"/>
  <c r="C24" i="6"/>
  <c r="C2" i="6"/>
  <c r="C34" i="6"/>
  <c r="C19" i="6"/>
  <c r="C39" i="6"/>
  <c r="C14" i="6"/>
  <c r="C29" i="6"/>
  <c r="B62" i="4"/>
  <c r="A44" i="6" s="1"/>
  <c r="C12" i="6"/>
  <c r="A24" i="6"/>
  <c r="B50" i="4"/>
  <c r="A34" i="6" s="1"/>
  <c r="A27" i="6"/>
  <c r="C11" i="6"/>
  <c r="B57" i="4"/>
  <c r="A40" i="6" s="1"/>
  <c r="A14" i="6"/>
  <c r="D74" i="4"/>
  <c r="A16" i="6"/>
  <c r="C10" i="6"/>
  <c r="B53" i="4"/>
  <c r="A37" i="6" s="1"/>
  <c r="B69" i="4"/>
  <c r="A50" i="6" s="1"/>
  <c r="C9" i="6"/>
  <c r="B63" i="4"/>
  <c r="A45" i="6" s="1"/>
  <c r="C8" i="6"/>
  <c r="B51" i="4"/>
  <c r="A35" i="6" s="1"/>
  <c r="D55" i="4"/>
  <c r="C7" i="6"/>
  <c r="D67" i="4"/>
  <c r="D31" i="4"/>
  <c r="A15" i="6"/>
  <c r="D43" i="4"/>
  <c r="B52" i="4"/>
  <c r="A36" i="6" s="1"/>
  <c r="B70" i="4"/>
  <c r="A51" i="6" s="1"/>
  <c r="D49" i="4"/>
  <c r="D61" i="4"/>
  <c r="G55" i="4"/>
  <c r="G67" i="4"/>
  <c r="G49" i="4"/>
  <c r="C5" i="6"/>
  <c r="B59" i="4"/>
  <c r="A42" i="6" s="1"/>
  <c r="G31" i="4"/>
  <c r="G61" i="4"/>
  <c r="B71" i="4"/>
  <c r="A52" i="6" s="1"/>
  <c r="B35" i="4"/>
  <c r="A22" i="6" s="1"/>
  <c r="C6" i="6"/>
  <c r="B64" i="4"/>
  <c r="A46" i="6" s="1"/>
  <c r="D5" i="6"/>
  <c r="B58" i="4"/>
  <c r="A41" i="6" s="1"/>
  <c r="C4" i="6"/>
  <c r="G64" i="6"/>
  <c r="B68" i="4"/>
  <c r="A49" i="6" s="1"/>
  <c r="G74" i="4"/>
  <c r="G37" i="4"/>
  <c r="S13" i="5"/>
  <c r="X12" i="5" l="1"/>
  <c r="V11" i="5"/>
  <c r="G11" i="5" s="1"/>
  <c r="F69" i="6"/>
  <c r="C69" i="6" s="1"/>
  <c r="AB11" i="5"/>
  <c r="V10" i="5"/>
  <c r="AB10" i="5"/>
  <c r="V9" i="5"/>
  <c r="AB9" i="5"/>
  <c r="V8" i="5"/>
  <c r="G8" i="5" s="1"/>
  <c r="AB8" i="5"/>
  <c r="AB7" i="5"/>
  <c r="V7" i="5"/>
  <c r="AB6" i="5"/>
  <c r="V6" i="5"/>
  <c r="AB5" i="5"/>
  <c r="G68" i="6" s="1"/>
  <c r="V5" i="5"/>
  <c r="D44" i="6"/>
  <c r="C44" i="6"/>
  <c r="F32" i="6"/>
  <c r="H32" i="6" s="1"/>
  <c r="F52" i="6"/>
  <c r="H52" i="6" s="1"/>
  <c r="F42" i="6"/>
  <c r="H42" i="6" s="1"/>
  <c r="F47" i="6"/>
  <c r="H47" i="6" s="1"/>
  <c r="F37" i="6"/>
  <c r="H37" i="6" s="1"/>
  <c r="H27" i="6"/>
  <c r="F68" i="6"/>
  <c r="B26" i="6"/>
  <c r="G26" i="6" s="1"/>
  <c r="B41" i="6"/>
  <c r="G41" i="6" s="1"/>
  <c r="B51" i="6"/>
  <c r="G51" i="6" s="1"/>
  <c r="F26" i="6"/>
  <c r="G21" i="6"/>
  <c r="H21" i="6" s="1"/>
  <c r="B31" i="6"/>
  <c r="G31" i="6" s="1"/>
  <c r="B36" i="6"/>
  <c r="G36" i="6" s="1"/>
  <c r="B46" i="6"/>
  <c r="G46" i="6" s="1"/>
  <c r="B64" i="6"/>
  <c r="H64" i="6"/>
  <c r="T13" i="5"/>
  <c r="S12" i="5"/>
  <c r="G67" i="6" l="1"/>
  <c r="G66" i="6"/>
  <c r="H66" i="6" s="1"/>
  <c r="D66" i="6" s="1"/>
  <c r="G65" i="6"/>
  <c r="H65" i="6" s="1"/>
  <c r="D65" i="6" s="1"/>
  <c r="I11" i="5"/>
  <c r="E11" i="5"/>
  <c r="H11" i="5"/>
  <c r="J11" i="5"/>
  <c r="F11" i="5"/>
  <c r="R11" i="5"/>
  <c r="E10" i="5"/>
  <c r="I10" i="5"/>
  <c r="R10" i="5"/>
  <c r="J10" i="5"/>
  <c r="H10" i="5"/>
  <c r="F10" i="5"/>
  <c r="G10" i="5"/>
  <c r="R9" i="5"/>
  <c r="F9" i="5"/>
  <c r="E9" i="5"/>
  <c r="J9" i="5"/>
  <c r="I9" i="5"/>
  <c r="H9" i="5"/>
  <c r="G9" i="5"/>
  <c r="E8" i="5"/>
  <c r="J8" i="5"/>
  <c r="R8" i="5"/>
  <c r="H8" i="5"/>
  <c r="I8" i="5"/>
  <c r="F8" i="5"/>
  <c r="R7" i="5"/>
  <c r="I7" i="5"/>
  <c r="H7" i="5"/>
  <c r="J7" i="5"/>
  <c r="E7" i="5"/>
  <c r="F7" i="5"/>
  <c r="G7" i="5"/>
  <c r="J6" i="5"/>
  <c r="R6" i="5"/>
  <c r="E6" i="5"/>
  <c r="H6" i="5"/>
  <c r="F6" i="5"/>
  <c r="I6" i="5"/>
  <c r="G6" i="5"/>
  <c r="H68" i="6"/>
  <c r="D68" i="6" s="1"/>
  <c r="J5" i="5"/>
  <c r="H5" i="5"/>
  <c r="R5" i="5"/>
  <c r="F5" i="5"/>
  <c r="E5" i="5"/>
  <c r="I5" i="5"/>
  <c r="G5" i="5"/>
  <c r="D47" i="6"/>
  <c r="C47" i="6"/>
  <c r="D32" i="6"/>
  <c r="C32" i="6"/>
  <c r="D37" i="6"/>
  <c r="C37" i="6"/>
  <c r="D27" i="6"/>
  <c r="C27" i="6"/>
  <c r="D42" i="6"/>
  <c r="C42" i="6"/>
  <c r="D52" i="6"/>
  <c r="C52" i="6"/>
  <c r="D21" i="6"/>
  <c r="K67" i="6"/>
  <c r="C21" i="6"/>
  <c r="F46" i="6"/>
  <c r="H46" i="6" s="1"/>
  <c r="F54" i="6"/>
  <c r="F41" i="6"/>
  <c r="H41" i="6" s="1"/>
  <c r="F67" i="6"/>
  <c r="F51" i="6"/>
  <c r="H51" i="6" s="1"/>
  <c r="F36" i="6"/>
  <c r="H36" i="6" s="1"/>
  <c r="H26" i="6"/>
  <c r="F31" i="6"/>
  <c r="H31" i="6" s="1"/>
  <c r="C64" i="6"/>
  <c r="D64" i="6"/>
  <c r="T12" i="5"/>
  <c r="C65" i="6" l="1"/>
  <c r="H67" i="6"/>
  <c r="D67" i="6" s="1"/>
  <c r="C66" i="6"/>
  <c r="X11" i="5"/>
  <c r="C68" i="6"/>
  <c r="X10" i="5"/>
  <c r="X9" i="5"/>
  <c r="X8" i="5"/>
  <c r="X7" i="5"/>
  <c r="X6" i="5"/>
  <c r="X5" i="5"/>
  <c r="G69" i="6" a="1"/>
  <c r="G69" i="6" s="1"/>
  <c r="H69" i="6" s="1"/>
  <c r="D31" i="6"/>
  <c r="C31" i="6"/>
  <c r="D41" i="6"/>
  <c r="C41" i="6"/>
  <c r="F60" i="6"/>
  <c r="H60" i="6" s="1"/>
  <c r="H54" i="6"/>
  <c r="F59" i="6"/>
  <c r="H59" i="6" s="1"/>
  <c r="F62" i="6"/>
  <c r="H62" i="6" s="1"/>
  <c r="F58" i="6"/>
  <c r="H58" i="6" s="1"/>
  <c r="F57" i="6"/>
  <c r="H57" i="6" s="1"/>
  <c r="F63" i="6"/>
  <c r="H63" i="6" s="1"/>
  <c r="F55" i="6"/>
  <c r="D51" i="6"/>
  <c r="C51" i="6"/>
  <c r="D46" i="6"/>
  <c r="C46" i="6"/>
  <c r="D26" i="6"/>
  <c r="C26" i="6"/>
  <c r="D36" i="6"/>
  <c r="C36" i="6"/>
  <c r="S9" i="5"/>
  <c r="S5" i="5"/>
  <c r="S8" i="5"/>
  <c r="S11" i="5"/>
  <c r="S7" i="5"/>
  <c r="S10" i="5"/>
  <c r="S6" i="5"/>
  <c r="C67" i="6" l="1"/>
  <c r="D54" i="6"/>
  <c r="C54" i="6"/>
  <c r="D60" i="6"/>
  <c r="C60" i="6"/>
  <c r="H55" i="6"/>
  <c r="F56" i="6"/>
  <c r="H56" i="6" s="1"/>
  <c r="H70" i="6" s="1"/>
  <c r="D2" i="6" s="1"/>
  <c r="D63" i="6"/>
  <c r="C63" i="6"/>
  <c r="D57" i="6"/>
  <c r="C57" i="6"/>
  <c r="D58" i="6"/>
  <c r="C58" i="6"/>
  <c r="D62" i="6"/>
  <c r="C62" i="6"/>
  <c r="D59" i="6"/>
  <c r="C59" i="6"/>
  <c r="T11" i="5"/>
  <c r="T10" i="5"/>
  <c r="T6" i="5"/>
  <c r="T7" i="5"/>
  <c r="T9" i="5"/>
  <c r="T5" i="5"/>
  <c r="T8"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<sst xmlns="http://schemas.openxmlformats.org/spreadsheetml/2006/main" count="22522" uniqueCount="15866">
  <si>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</si>
  <si>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</si>
  <si>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</si>
  <si>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</si>
  <si>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</si>
  <si>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</si>
  <si>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</si>
  <si>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</si>
  <si>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</si>
  <si>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</si>
  <si>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</si>
  <si>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</si>
  <si>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</si>
  <si>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</si>
  <si>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</si>
  <si>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</si>
  <si>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</si>
  <si>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</si>
  <si>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</si>
  <si>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</si>
  <si>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</si>
  <si>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</si>
  <si>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</si>
  <si>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</si>
  <si>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</si>
  <si>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</si>
  <si>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</si>
  <si>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</si>
  <si>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</si>
  <si>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</si>
  <si>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</si>
  <si>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</si>
  <si>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</si>
  <si>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</si>
  <si>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</si>
  <si>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</si>
  <si>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</si>
  <si>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</si>
  <si>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</si>
  <si>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</si>
  <si>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</si>
  <si>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</si>
  <si>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</si>
  <si>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</si>
  <si>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</si>
  <si>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</si>
  <si>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</si>
  <si>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</si>
  <si>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</si>
  <si>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</si>
  <si>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</si>
  <si>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</si>
  <si>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</si>
  <si>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</si>
  <si>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</si>
  <si>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</si>
  <si>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</si>
  <si>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</si>
  <si>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</si>
  <si>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</si>
  <si>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</si>
  <si>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</si>
  <si>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</si>
  <si>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</si>
  <si>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</si>
  <si>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</si>
  <si>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</si>
  <si>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</si>
  <si>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</si>
  <si>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</si>
  <si>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</si>
  <si>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</si>
  <si>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</si>
  <si>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</si>
  <si>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</si>
  <si>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</si>
  <si>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</si>
  <si>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</si>
  <si>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</si>
  <si>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</si>
  <si>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</si>
  <si>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</si>
  <si>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</si>
  <si>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</si>
  <si>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</si>
  <si>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</si>
  <si>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</si>
  <si>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</si>
  <si>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</si>
  <si>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</si>
  <si>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</si>
  <si>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</si>
  <si>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</si>
  <si>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</si>
  <si>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</si>
  <si>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</si>
  <si>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</si>
  <si>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</si>
  <si>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</si>
  <si>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</si>
  <si>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</si>
  <si>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</si>
  <si>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</si>
  <si>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</si>
  <si>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</si>
  <si>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</si>
  <si>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</si>
  <si>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</si>
  <si>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</si>
  <si>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</si>
  <si>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</si>
  <si>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</si>
  <si>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</si>
  <si>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</si>
  <si>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</si>
  <si>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</si>
  <si>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</si>
  <si>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</si>
  <si>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</si>
  <si>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</si>
  <si>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</si>
  <si>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</si>
  <si>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</si>
  <si>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</si>
  <si>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</si>
  <si>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</si>
  <si>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</si>
  <si>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</si>
  <si>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</si>
  <si>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</si>
  <si>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</si>
  <si>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</si>
  <si>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</si>
  <si>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</si>
  <si>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</si>
  <si>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</si>
  <si>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</si>
  <si>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</si>
  <si>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</si>
  <si>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</si>
  <si>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</si>
  <si>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</si>
  <si>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</si>
  <si>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</si>
  <si>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</si>
  <si>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</si>
  <si>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</si>
  <si>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</si>
  <si>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</si>
  <si>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</si>
  <si>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</si>
  <si>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</si>
  <si>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</si>
  <si>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</si>
  <si>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</si>
  <si>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</si>
  <si>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</si>
  <si>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</si>
  <si>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</si>
  <si>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</si>
  <si>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</si>
  <si>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</si>
  <si>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</si>
  <si>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</si>
  <si>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</si>
  <si>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</si>
  <si>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</si>
  <si>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</si>
  <si>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</si>
  <si>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</si>
  <si>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</si>
  <si>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</si>
  <si>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</si>
  <si>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</si>
  <si>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</si>
  <si>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</si>
  <si>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</si>
  <si>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</si>
  <si>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</si>
  <si>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</si>
  <si>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</si>
  <si>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</si>
  <si>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</si>
  <si>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</si>
  <si>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</si>
  <si>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</si>
  <si>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</si>
  <si>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</si>
  <si>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</si>
  <si>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</si>
  <si>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</si>
  <si>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</si>
  <si>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</si>
  <si>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</si>
  <si>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</si>
  <si>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</si>
  <si>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</si>
  <si>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</si>
  <si>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</si>
  <si>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</si>
  <si>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</si>
  <si>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</si>
  <si>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</si>
  <si>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</si>
  <si>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</si>
  <si>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</si>
  <si>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</si>
  <si>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</si>
  <si>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</si>
  <si>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</si>
  <si>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</si>
  <si>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</si>
  <si>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</si>
  <si>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</si>
  <si>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</si>
  <si>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</si>
  <si>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</si>
  <si>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</si>
  <si>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</si>
  <si>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</si>
  <si>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</si>
  <si>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</si>
  <si>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</si>
  <si>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</si>
  <si>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</si>
  <si>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</si>
  <si>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</si>
  <si>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</si>
  <si>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</si>
  <si>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</si>
  <si>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</si>
  <si>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</si>
  <si>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</si>
  <si>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</si>
  <si>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</si>
  <si>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</si>
  <si>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</si>
  <si>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</si>
  <si>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</si>
  <si>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</si>
  <si>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</si>
  <si>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</si>
  <si>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</si>
  <si>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</si>
  <si>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</si>
  <si>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</si>
  <si>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</si>
  <si>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</si>
  <si>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</si>
  <si>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</si>
  <si>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</si>
  <si>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</si>
  <si>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</si>
  <si>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</si>
  <si>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</si>
  <si>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</si>
  <si>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</si>
  <si>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</si>
  <si>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</si>
  <si>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</si>
  <si>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</si>
  <si>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</si>
  <si>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</si>
  <si>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</si>
  <si>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</si>
  <si>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</si>
  <si>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</si>
  <si>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</si>
  <si>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</si>
  <si>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</si>
  <si>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</si>
  <si>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</si>
  <si>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</si>
  <si>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</si>
  <si>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</si>
  <si>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</si>
  <si>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</si>
  <si>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</si>
  <si>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</si>
  <si>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</si>
  <si>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</si>
  <si>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</si>
  <si>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</si>
  <si>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</si>
  <si>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</si>
  <si>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</si>
  <si>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</si>
  <si>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</si>
  <si>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</si>
  <si>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</si>
  <si>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</si>
  <si>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</si>
  <si>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</si>
  <si>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</si>
  <si>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</si>
  <si>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</si>
  <si>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</si>
  <si>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</si>
  <si>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</si>
  <si>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</si>
  <si>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</si>
  <si>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</si>
  <si>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</si>
  <si>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</si>
  <si>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</si>
  <si>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</si>
  <si>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</si>
  <si>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</si>
  <si>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</si>
  <si>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</si>
  <si>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</si>
  <si>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</si>
  <si>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</si>
  <si>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</si>
  <si>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</si>
  <si>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</si>
  <si>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</si>
  <si>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</si>
  <si>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</si>
  <si>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</si>
  <si>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</si>
  <si>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</si>
  <si>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</si>
  <si>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</si>
  <si>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</si>
  <si>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</si>
  <si>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</si>
  <si>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</si>
  <si>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</si>
  <si>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</si>
  <si>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</si>
  <si>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</si>
  <si>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</si>
  <si>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</si>
  <si>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</si>
  <si>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</si>
  <si>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</si>
  <si>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</si>
  <si>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</si>
  <si>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</si>
  <si>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</si>
  <si>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</si>
  <si>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</si>
  <si>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</si>
  <si>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</si>
  <si>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</si>
  <si>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</si>
  <si>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</si>
  <si>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</si>
  <si>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</si>
  <si>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</si>
  <si>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</si>
  <si>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</si>
  <si>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</si>
  <si>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</si>
  <si>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</si>
  <si>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</si>
  <si>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</si>
  <si>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</si>
  <si>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</si>
  <si>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</si>
  <si>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</si>
  <si>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</si>
  <si>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</si>
  <si>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</si>
  <si>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</si>
  <si>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</si>
  <si>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</si>
  <si>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</si>
  <si>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</si>
  <si>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</si>
  <si>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</si>
  <si>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</si>
  <si>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</si>
  <si>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</si>
  <si>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</si>
  <si>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</si>
  <si>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</si>
  <si>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</si>
  <si>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</si>
  <si>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</si>
  <si>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</si>
  <si>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</si>
  <si>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</si>
  <si>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</si>
  <si>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</si>
  <si>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</si>
  <si>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</si>
  <si>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</si>
  <si>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</si>
  <si>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</si>
  <si>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</si>
  <si>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</si>
  <si>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</si>
  <si>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</si>
  <si>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</si>
  <si>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</si>
  <si>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</si>
  <si>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</si>
  <si>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</si>
  <si>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</si>
  <si>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</si>
  <si>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</si>
  <si>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</si>
  <si>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</si>
  <si>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</si>
  <si>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</si>
  <si>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</si>
  <si>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</si>
  <si>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</si>
  <si>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</si>
  <si>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</si>
  <si>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</si>
  <si>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</si>
  <si>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</si>
  <si>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</si>
  <si>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</si>
  <si>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</si>
  <si>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</si>
  <si>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</si>
  <si>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</si>
  <si>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</si>
  <si>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</si>
  <si>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</si>
  <si>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</si>
  <si>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</si>
  <si>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</si>
  <si>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</si>
  <si>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</si>
  <si>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</si>
  <si>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</si>
  <si>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</si>
  <si>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</si>
  <si>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</si>
  <si>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</si>
  <si>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</si>
  <si>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</si>
  <si>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</si>
  <si>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</si>
  <si>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</si>
  <si>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</si>
  <si>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</si>
  <si>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</si>
  <si>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</si>
  <si>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</si>
  <si>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</si>
  <si>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</si>
  <si>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</si>
  <si>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</si>
  <si>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</si>
  <si>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</si>
  <si>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</si>
  <si>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</si>
  <si>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</si>
  <si>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</si>
  <si>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</si>
  <si>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</si>
  <si>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</si>
  <si>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</si>
  <si>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</si>
  <si>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</si>
  <si>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</si>
  <si>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</si>
  <si>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</si>
  <si>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</si>
  <si>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</si>
  <si>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</si>
  <si>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</si>
  <si>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</si>
  <si>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</si>
  <si>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</si>
  <si>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</si>
  <si>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</si>
  <si>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</si>
  <si>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</si>
  <si>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</si>
  <si>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</si>
  <si>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</si>
  <si>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</si>
  <si>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</si>
  <si>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</si>
  <si>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</si>
  <si>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</si>
  <si>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</si>
  <si>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</si>
  <si>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</si>
  <si>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</si>
  <si>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</si>
  <si>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</si>
  <si>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</si>
  <si>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</si>
  <si>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</si>
  <si>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</si>
  <si>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</si>
  <si>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</si>
  <si>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</si>
  <si>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</si>
  <si>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</si>
  <si>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</si>
  <si>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</si>
  <si>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</si>
  <si>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</si>
  <si>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</si>
  <si>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</si>
  <si>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</si>
  <si>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</si>
  <si>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</si>
  <si>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</si>
  <si>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</si>
  <si>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</si>
  <si>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</si>
  <si>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</si>
  <si>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</si>
  <si>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</si>
  <si>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</si>
  <si>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</si>
  <si>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</si>
  <si>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</si>
  <si>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</si>
  <si>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</si>
  <si>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</si>
  <si>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</si>
  <si>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</si>
  <si>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</si>
  <si>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</si>
  <si>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</si>
  <si>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</si>
  <si>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</si>
  <si>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</si>
  <si>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</si>
  <si>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</si>
  <si>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</si>
  <si>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</si>
  <si>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</si>
  <si>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</si>
  <si>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</si>
  <si>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</si>
  <si>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</si>
  <si>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</si>
  <si>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</si>
  <si>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</si>
  <si>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</si>
  <si>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</si>
  <si>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</si>
  <si>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</si>
  <si>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</si>
  <si>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</si>
  <si>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</si>
  <si>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</si>
  <si>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</si>
  <si>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</si>
  <si>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</si>
  <si>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</si>
  <si>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</si>
  <si>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</si>
  <si>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</si>
  <si>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</si>
  <si>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</si>
  <si>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</si>
  <si>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</si>
  <si>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</si>
  <si>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</si>
  <si>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</si>
  <si>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</si>
  <si>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</si>
  <si>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</si>
  <si>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</si>
  <si>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</si>
  <si>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</si>
  <si>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</si>
  <si>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</si>
  <si>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</si>
  <si>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</si>
  <si>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</si>
  <si>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</si>
  <si>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</si>
  <si>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</si>
  <si>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</si>
  <si>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</si>
  <si>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</si>
  <si>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</si>
  <si>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</si>
  <si>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</si>
  <si>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</si>
  <si>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</si>
  <si>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</si>
  <si>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</si>
  <si>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</si>
  <si>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</si>
  <si>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</si>
  <si>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</si>
  <si>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</si>
  <si>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</si>
  <si>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</si>
  <si>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</si>
  <si>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</si>
  <si>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</si>
  <si>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</si>
  <si>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</si>
  <si>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</si>
  <si>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</si>
  <si>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</si>
  <si>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</si>
  <si>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</si>
  <si>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</si>
  <si>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</si>
  <si>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</si>
  <si>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</si>
  <si>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</si>
  <si>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</si>
  <si>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</si>
  <si>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</si>
  <si>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</si>
  <si>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</si>
  <si>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</si>
  <si>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</si>
  <si>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</si>
  <si>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</si>
  <si>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</si>
  <si>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</si>
  <si>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</si>
  <si>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</si>
  <si>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</si>
  <si>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</si>
  <si>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</si>
  <si>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</si>
  <si>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</si>
  <si>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</si>
  <si>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</si>
  <si>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</si>
  <si>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</si>
  <si>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</si>
  <si>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</si>
  <si>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</si>
  <si>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</si>
  <si>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</si>
  <si>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</si>
  <si>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</si>
  <si>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</si>
  <si>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</si>
  <si>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</si>
  <si>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</si>
  <si>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</si>
  <si>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</si>
  <si>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</si>
  <si>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</si>
  <si>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</si>
  <si>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</si>
  <si>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</si>
  <si>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</si>
  <si>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</si>
  <si>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</si>
  <si>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</si>
  <si>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</si>
  <si>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</si>
  <si>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</si>
  <si>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</si>
  <si>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</si>
  <si>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</si>
  <si>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</si>
  <si>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</si>
  <si>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</si>
  <si>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</si>
  <si>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</si>
  <si>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</si>
  <si>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</si>
  <si>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</si>
  <si>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</si>
  <si>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</si>
  <si>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</si>
  <si>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</si>
  <si>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</si>
  <si>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</si>
  <si>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</si>
  <si>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</si>
  <si>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</si>
  <si>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</si>
  <si>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</si>
  <si>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</si>
  <si>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</si>
  <si>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</si>
  <si>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</si>
  <si>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</si>
  <si>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</si>
  <si>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</si>
  <si>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</si>
  <si>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</si>
  <si>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</si>
  <si>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</si>
  <si>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</si>
  <si>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</si>
  <si>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</si>
  <si>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</si>
  <si>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</si>
  <si>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</si>
  <si>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</si>
  <si>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</si>
  <si>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</si>
  <si>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</si>
  <si>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</si>
  <si>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</si>
  <si>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</si>
  <si>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</si>
  <si>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</si>
  <si>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</si>
  <si>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</si>
  <si>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</si>
  <si>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</si>
  <si>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</si>
  <si>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</si>
  <si>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</si>
  <si>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</si>
  <si>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</si>
  <si>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</si>
  <si>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</si>
  <si>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</si>
  <si>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</si>
  <si>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</si>
  <si>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</si>
  <si>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</si>
  <si>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</si>
  <si>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</si>
  <si>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</si>
  <si>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</si>
  <si>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</si>
  <si>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</si>
  <si>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</si>
  <si>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</si>
  <si>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</si>
  <si>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</si>
  <si>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</si>
  <si>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</si>
  <si>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</si>
  <si>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</si>
  <si>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</si>
  <si>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</si>
  <si>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</si>
  <si>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</si>
  <si>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</si>
  <si>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</si>
  <si>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</si>
  <si>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</si>
  <si>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</si>
  <si>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</si>
  <si>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</si>
  <si>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</si>
  <si>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</si>
  <si>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</si>
  <si>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</si>
  <si>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</si>
  <si>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</si>
  <si>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</si>
  <si>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</si>
  <si>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</si>
  <si>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</si>
  <si>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</si>
  <si>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</si>
  <si>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</si>
  <si>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</si>
  <si>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</si>
  <si>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</si>
  <si>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</si>
  <si>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</si>
  <si>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</si>
  <si>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</si>
  <si>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</si>
  <si>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</si>
  <si>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</si>
  <si>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</si>
  <si>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</si>
  <si>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</si>
  <si>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</si>
  <si>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</si>
  <si>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</si>
  <si>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</si>
  <si>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</si>
  <si>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</si>
  <si>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</si>
  <si>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</si>
  <si>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</si>
  <si>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</si>
  <si>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</si>
  <si>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</si>
  <si>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</si>
  <si>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</si>
  <si>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</si>
  <si>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</si>
  <si>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</si>
  <si>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</si>
  <si>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</si>
  <si>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</si>
  <si>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</si>
  <si>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</si>
  <si>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</si>
  <si>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</si>
  <si>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</si>
  <si>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</si>
  <si>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</si>
  <si>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</si>
  <si>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</si>
  <si>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</si>
  <si>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</si>
  <si>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</si>
  <si>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</si>
  <si>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</si>
  <si>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</si>
  <si>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</si>
  <si>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</si>
  <si>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</si>
  <si>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</si>
  <si>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</si>
  <si>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</si>
  <si>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</si>
  <si>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</si>
  <si>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</si>
  <si>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</si>
  <si>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</si>
  <si>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</si>
  <si>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</si>
  <si>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</si>
  <si>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</si>
  <si>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</si>
  <si>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</si>
  <si>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</si>
  <si>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</si>
  <si>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</si>
  <si>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</si>
  <si>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</si>
  <si>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</si>
  <si>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</si>
  <si>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</si>
  <si>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</si>
  <si>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</si>
  <si>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</si>
  <si>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</si>
  <si>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</si>
  <si>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</si>
  <si>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</si>
  <si>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</si>
  <si>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</si>
  <si>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</si>
  <si>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</si>
  <si>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</si>
  <si>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</si>
  <si>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</si>
  <si>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</si>
  <si>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</si>
  <si>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</si>
  <si>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</si>
  <si>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</si>
  <si>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</si>
  <si>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</si>
  <si>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</si>
  <si>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</si>
  <si>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</si>
  <si>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</si>
  <si>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</si>
  <si>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</si>
  <si>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</si>
  <si>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</si>
  <si>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</si>
  <si>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</si>
  <si>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</si>
  <si>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</si>
  <si>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</si>
  <si>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</si>
  <si>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</si>
  <si>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</si>
  <si>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</si>
  <si>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</si>
  <si>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</si>
  <si>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</si>
  <si>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</si>
  <si>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</si>
  <si>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</si>
  <si>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</si>
  <si>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</si>
  <si>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</si>
  <si>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</si>
  <si>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</si>
  <si>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</si>
  <si>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</si>
  <si>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</si>
  <si>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</si>
  <si>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</si>
  <si>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</si>
  <si>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</si>
  <si>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</si>
  <si>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</si>
  <si>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</si>
  <si>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</si>
  <si>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</si>
  <si>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</si>
  <si>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</si>
  <si>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</si>
  <si>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</si>
  <si>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</si>
  <si>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</si>
  <si>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</si>
  <si>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</si>
  <si>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</si>
  <si>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</si>
  <si>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</si>
  <si>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</si>
  <si>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</si>
  <si>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</si>
  <si>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</si>
  <si>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</si>
  <si>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</si>
  <si>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</si>
  <si>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</si>
  <si>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</si>
  <si>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</si>
  <si>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</si>
  <si>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</si>
  <si>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</si>
  <si>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</si>
  <si>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</si>
  <si>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</si>
  <si>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</si>
  <si>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</si>
  <si>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</si>
  <si>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</si>
  <si>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</si>
  <si>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</si>
  <si>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</si>
  <si>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</si>
  <si>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</si>
  <si>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</si>
  <si>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</si>
  <si>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</si>
  <si>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</si>
  <si>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</si>
  <si>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</si>
  <si>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</si>
  <si>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</si>
  <si>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</si>
  <si>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</si>
  <si>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</si>
  <si>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</si>
  <si>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</si>
  <si>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</si>
  <si>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</si>
  <si>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</si>
  <si>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</si>
  <si>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</si>
  <si>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</si>
  <si>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</si>
  <si>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</si>
  <si>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</si>
  <si>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</si>
  <si>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</si>
  <si>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</si>
  <si>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</si>
  <si>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</si>
  <si>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</si>
  <si>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</si>
  <si>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</si>
  <si>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</si>
  <si>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</si>
  <si>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</si>
  <si>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</si>
  <si>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</si>
  <si>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</si>
  <si>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</si>
  <si>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</si>
  <si>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</si>
  <si>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</si>
  <si>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</si>
  <si>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</si>
  <si>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</si>
  <si>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</si>
  <si>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</si>
  <si>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</si>
  <si>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</si>
  <si>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</si>
  <si>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</si>
  <si>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</si>
  <si>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</si>
  <si>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</si>
  <si>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</si>
  <si>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</si>
  <si>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</si>
  <si>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</si>
  <si>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</si>
  <si>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</si>
  <si>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</si>
  <si>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</si>
  <si>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</si>
  <si>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</si>
  <si>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</si>
  <si>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</si>
  <si>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</si>
  <si>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</si>
  <si>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</si>
  <si>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</si>
  <si>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</si>
  <si>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</si>
  <si>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</si>
  <si>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</si>
  <si>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</si>
  <si>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</si>
  <si>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</si>
  <si>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</si>
  <si>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</si>
  <si>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</si>
  <si>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</si>
  <si>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</si>
  <si>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</si>
  <si>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</si>
  <si>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</si>
  <si>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</si>
  <si>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</si>
  <si>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</si>
  <si>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</si>
  <si>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</si>
  <si>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</si>
  <si>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</si>
  <si>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</si>
  <si>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</si>
  <si>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</si>
  <si>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</si>
  <si>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</si>
  <si>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</si>
  <si>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</si>
  <si>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</si>
  <si>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</si>
  <si>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</si>
  <si>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</si>
  <si>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</si>
  <si>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</si>
  <si>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</si>
  <si>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</si>
  <si>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</si>
  <si>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</si>
  <si>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</si>
  <si>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</si>
  <si>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</si>
  <si>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</si>
  <si>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</si>
  <si>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</si>
  <si>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</si>
  <si>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</si>
  <si>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</si>
  <si>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</si>
  <si>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</si>
  <si>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</si>
  <si>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</si>
  <si>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</si>
  <si>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</si>
  <si>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</si>
  <si>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</si>
  <si>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</si>
  <si>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</si>
  <si>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</si>
  <si>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</si>
  <si>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</si>
  <si>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</si>
  <si>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</si>
  <si>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</si>
  <si>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</si>
  <si>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</si>
  <si>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</si>
  <si>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</si>
  <si>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</si>
  <si>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</si>
  <si>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</si>
  <si>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</si>
  <si>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</si>
  <si>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</si>
  <si>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</si>
  <si>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</si>
  <si>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</si>
  <si>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</si>
  <si>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</si>
  <si>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</si>
  <si>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</si>
  <si>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</si>
  <si>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</si>
  <si>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</si>
  <si>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</si>
  <si>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</si>
  <si>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</si>
  <si>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</si>
  <si>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</si>
  <si>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</si>
  <si>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</si>
  <si>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</si>
  <si>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</si>
  <si>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</si>
  <si>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</si>
  <si>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</si>
  <si>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</si>
  <si>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</si>
  <si>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</si>
  <si>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</si>
  <si>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</si>
  <si>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</si>
  <si>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</si>
  <si>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</si>
  <si>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</si>
  <si>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</si>
  <si>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</si>
  <si>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</si>
  <si>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</si>
  <si>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</si>
  <si>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</si>
  <si>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</si>
  <si>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</si>
  <si>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</si>
  <si>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</si>
  <si>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</si>
  <si>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</si>
  <si>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</si>
  <si>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</si>
  <si>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</si>
  <si>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</si>
  <si>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</si>
  <si>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</si>
  <si>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</si>
  <si>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</si>
  <si>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</si>
  <si>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</si>
  <si>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</si>
  <si>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</si>
  <si>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</si>
  <si>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</si>
  <si>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</si>
  <si>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</si>
  <si>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</si>
  <si>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</si>
  <si>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</si>
  <si>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</si>
  <si>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</si>
  <si>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</si>
  <si>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</si>
  <si>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</si>
  <si>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</si>
  <si>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</si>
  <si>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</si>
  <si>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</si>
  <si>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</si>
  <si>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</si>
  <si>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</si>
  <si>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</si>
  <si>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</si>
  <si>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</si>
  <si>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</si>
  <si>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</si>
  <si>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</si>
  <si>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</si>
  <si>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</si>
  <si>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</si>
  <si>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</si>
  <si>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</si>
  <si>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</si>
  <si>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</si>
  <si>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</si>
  <si>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</si>
  <si>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</si>
  <si>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</si>
  <si>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</si>
  <si>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</si>
  <si>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</si>
  <si>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</si>
  <si>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</si>
  <si>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</si>
  <si>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</si>
  <si>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</si>
  <si>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</si>
  <si>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</si>
  <si>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</si>
  <si>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</si>
  <si>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</si>
  <si>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</si>
  <si>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</si>
  <si>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</si>
  <si>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</si>
  <si>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</si>
  <si>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</si>
  <si>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</si>
  <si>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</si>
  <si>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</si>
  <si>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</si>
  <si>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</si>
  <si>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</si>
  <si>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</si>
  <si>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</si>
  <si>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</si>
  <si>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</si>
  <si>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</si>
  <si>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</si>
  <si>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</si>
  <si>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</si>
  <si>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</si>
  <si>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</si>
  <si>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</si>
  <si>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</si>
  <si>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</si>
  <si>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</si>
  <si>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</si>
  <si>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</si>
  <si>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</si>
  <si>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</si>
  <si>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</si>
  <si>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</si>
  <si>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</si>
  <si>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</si>
  <si>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</si>
  <si>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</si>
  <si>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</si>
  <si>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</si>
  <si>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</si>
  <si>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</si>
  <si>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</si>
  <si>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</si>
  <si>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</si>
  <si>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</si>
  <si>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</si>
  <si>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</si>
  <si>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</si>
  <si>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</si>
  <si>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</si>
  <si>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</si>
  <si>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</si>
  <si>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</si>
  <si>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</si>
  <si>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</si>
  <si>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</si>
  <si>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</si>
  <si>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</si>
  <si>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</si>
  <si>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</si>
  <si>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</si>
  <si>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</si>
  <si>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</si>
  <si>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</si>
  <si>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</si>
  <si>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</si>
  <si>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</si>
  <si>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</si>
  <si>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</si>
  <si>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</si>
  <si>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</si>
  <si>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</si>
  <si>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</si>
  <si>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</si>
  <si>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</si>
  <si>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</si>
  <si>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</si>
  <si>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</si>
  <si>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</si>
  <si>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</si>
  <si>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</si>
  <si>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</si>
  <si>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</si>
  <si>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</si>
  <si>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</si>
  <si>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</si>
  <si>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</si>
  <si>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</si>
  <si>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</si>
  <si>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</si>
  <si>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</si>
  <si>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</si>
  <si>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</si>
  <si>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</si>
  <si>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</si>
  <si>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</si>
  <si>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</si>
  <si>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</si>
  <si>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</si>
  <si>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</si>
  <si>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</si>
  <si>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</si>
  <si>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</si>
  <si>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</si>
  <si>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</si>
  <si>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</si>
  <si>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</si>
  <si>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</si>
  <si>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</si>
  <si>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</si>
  <si>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</si>
  <si>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</si>
  <si>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</si>
  <si>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</si>
  <si>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</si>
  <si>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</si>
  <si>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</si>
  <si>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</si>
  <si>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</si>
  <si>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</si>
  <si>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</si>
  <si>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</si>
  <si>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</si>
  <si>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</si>
  <si>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</si>
  <si>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</si>
  <si>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</si>
  <si>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</si>
  <si>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</si>
  <si>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</si>
  <si>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</si>
  <si>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</si>
  <si>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</si>
  <si>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</si>
  <si>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</si>
  <si>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</si>
  <si>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</si>
  <si>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</si>
  <si>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</si>
  <si>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</si>
  <si>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</si>
  <si>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</si>
  <si>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</si>
  <si>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</si>
  <si>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</si>
  <si>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</si>
  <si>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</si>
  <si>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</si>
  <si>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</si>
  <si>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</si>
  <si>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</si>
  <si>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</si>
  <si>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</si>
  <si>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</si>
  <si>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</si>
  <si>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</si>
  <si>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</si>
  <si>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</si>
  <si>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</si>
  <si>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</si>
  <si>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</si>
  <si>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</si>
  <si>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</si>
  <si>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</si>
  <si>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</si>
  <si>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</si>
  <si>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</si>
  <si>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</si>
  <si>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</si>
  <si>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</si>
  <si>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</si>
  <si>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</si>
  <si>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</si>
  <si>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</si>
  <si>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</si>
  <si>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</si>
  <si>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</si>
  <si>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</si>
  <si>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</si>
  <si>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</si>
  <si>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</si>
  <si>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</si>
  <si>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</si>
  <si>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</si>
  <si>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</si>
  <si>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</si>
  <si>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</si>
  <si>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</si>
  <si>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</si>
  <si>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</si>
  <si>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</si>
  <si>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</si>
  <si>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</si>
  <si>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</si>
  <si>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</si>
  <si>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</si>
  <si>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</si>
  <si>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</si>
  <si>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</si>
  <si>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</si>
  <si>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</si>
  <si>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</si>
  <si>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</si>
  <si>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</si>
  <si>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</si>
  <si>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</si>
  <si>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</si>
  <si>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</si>
  <si>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</si>
  <si>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</si>
  <si>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</si>
  <si>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</si>
  <si>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</si>
  <si>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</si>
  <si>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</si>
  <si>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</si>
  <si>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</si>
  <si>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</si>
  <si>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</si>
  <si>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</si>
  <si>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</si>
  <si>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</si>
  <si>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</si>
  <si>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</si>
  <si>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</si>
  <si>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</si>
  <si>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</si>
  <si>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</si>
  <si>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</si>
  <si>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</si>
  <si>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</si>
  <si>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</si>
  <si>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</si>
  <si>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</si>
  <si>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</si>
  <si>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</si>
  <si>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</si>
  <si>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</si>
  <si>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</si>
  <si>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</si>
  <si>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</si>
  <si>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</si>
  <si>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</si>
  <si>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</si>
  <si>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</si>
  <si>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</si>
  <si>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</si>
  <si>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</si>
  <si>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</si>
  <si>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</si>
  <si>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</si>
  <si>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</si>
  <si>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</si>
  <si>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</si>
  <si>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</si>
  <si>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</si>
  <si>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</si>
  <si>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</si>
  <si>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</si>
  <si>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</si>
  <si>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</si>
  <si>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</si>
  <si>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</si>
  <si>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</si>
  <si>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</si>
  <si>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</si>
  <si>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</si>
  <si>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</si>
  <si>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</si>
  <si>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</si>
  <si>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</si>
  <si>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</si>
  <si>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</si>
  <si>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</si>
  <si>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</si>
  <si>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</si>
  <si>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</si>
  <si>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</si>
  <si>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</si>
  <si>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</si>
  <si>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</si>
  <si>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</si>
  <si>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</si>
  <si>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</si>
  <si>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</si>
  <si>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</si>
  <si>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</si>
  <si>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</si>
  <si>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</si>
  <si>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</si>
  <si>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</si>
  <si>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</si>
  <si>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</si>
  <si>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</si>
  <si>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</si>
  <si>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</si>
  <si>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</si>
  <si>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</si>
  <si>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</si>
  <si>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</si>
  <si>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</si>
  <si>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</si>
  <si>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</si>
  <si>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</si>
  <si>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</si>
  <si>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</si>
  <si>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</si>
  <si>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</si>
  <si>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</si>
  <si>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</si>
  <si>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</si>
  <si>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</si>
  <si>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</si>
  <si>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</si>
  <si>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</si>
  <si>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</si>
  <si>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</si>
  <si>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</si>
  <si>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</si>
  <si>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</si>
  <si>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</si>
  <si>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</si>
  <si>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</si>
  <si>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</si>
  <si>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</si>
  <si>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</si>
  <si>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</si>
  <si>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</si>
  <si>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</si>
  <si>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</si>
  <si>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</si>
  <si>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</si>
  <si>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</si>
  <si>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</si>
  <si>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</si>
  <si>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</si>
  <si>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</si>
  <si>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</si>
  <si>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</si>
  <si>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</si>
  <si>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</si>
  <si>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</si>
  <si>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</si>
  <si>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</si>
  <si>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</si>
  <si>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</si>
  <si>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</si>
  <si>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</si>
  <si>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</si>
  <si>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</si>
  <si>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</si>
  <si>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</si>
  <si>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</si>
  <si>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</si>
  <si>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</si>
  <si>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</si>
  <si>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</si>
  <si>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</si>
  <si>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</si>
  <si>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</si>
  <si>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</si>
  <si>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</si>
  <si>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</si>
  <si>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</si>
  <si>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</si>
  <si>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</si>
  <si>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</si>
  <si>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</si>
  <si>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</si>
  <si>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</si>
  <si>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</si>
  <si>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</si>
  <si>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</si>
  <si>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</si>
  <si>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</si>
  <si>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</si>
  <si>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</si>
  <si>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</si>
  <si>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</si>
  <si>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</si>
  <si>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</si>
  <si>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</si>
  <si>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</si>
  <si>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</si>
  <si>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</si>
  <si>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</si>
  <si>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</si>
  <si>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</si>
  <si>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</si>
  <si>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</si>
  <si>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</si>
  <si>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</si>
  <si>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</si>
  <si>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</si>
  <si>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</si>
  <si>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</si>
  <si>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</si>
  <si>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</si>
  <si>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</si>
  <si>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</si>
  <si>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</si>
  <si>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</si>
  <si>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</si>
  <si>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</si>
  <si>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</si>
  <si>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</si>
  <si>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</si>
  <si>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</si>
  <si>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</si>
  <si>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</si>
  <si>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</si>
  <si>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</si>
  <si>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</si>
  <si>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</si>
  <si>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</si>
  <si>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</si>
  <si>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</si>
  <si>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</si>
  <si>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</si>
  <si>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</si>
  <si>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</si>
  <si>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</si>
  <si>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</si>
  <si>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</si>
  <si>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</si>
  <si>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</si>
  <si>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</si>
  <si>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</si>
  <si>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</si>
  <si>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</si>
  <si>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</si>
  <si>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</si>
  <si>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</si>
  <si>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</si>
  <si>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</si>
  <si>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</si>
  <si>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</si>
  <si>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</si>
  <si>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</si>
  <si>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</si>
  <si>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</si>
  <si>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</si>
  <si>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</si>
  <si>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</si>
  <si>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</si>
  <si>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</si>
  <si>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</si>
  <si>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</si>
  <si>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</si>
  <si>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</si>
  <si>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</si>
  <si>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</si>
  <si>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</si>
  <si>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</si>
  <si>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</si>
  <si>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</si>
  <si>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</si>
  <si>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</si>
  <si>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</si>
  <si>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</si>
  <si>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</si>
  <si>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</si>
  <si>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</si>
  <si>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</si>
  <si>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</si>
  <si>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</si>
  <si>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</si>
  <si>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</si>
  <si>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</si>
  <si>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</si>
  <si>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</si>
  <si>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</si>
  <si>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</si>
  <si>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</si>
  <si>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</si>
  <si>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</si>
  <si>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</si>
  <si>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</si>
  <si>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</si>
  <si>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</si>
  <si>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</si>
  <si>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</si>
  <si>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</si>
  <si>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</si>
  <si>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</si>
  <si>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</si>
  <si>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</si>
  <si>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</si>
  <si>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</si>
  <si>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</si>
  <si>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</si>
  <si>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</si>
  <si>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</si>
  <si>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</si>
  <si>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</si>
  <si>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</si>
  <si>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</si>
  <si>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</si>
  <si>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</si>
  <si>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</si>
  <si>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</si>
  <si>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</si>
  <si>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</si>
  <si>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</si>
  <si>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</si>
  <si>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</si>
  <si>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</si>
  <si>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</si>
  <si>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</si>
  <si>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</si>
  <si>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</si>
  <si>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</si>
  <si>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</si>
  <si>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</si>
  <si>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</si>
  <si>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</si>
  <si>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</si>
  <si>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</si>
  <si>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</si>
  <si>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</si>
  <si>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</si>
  <si>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</si>
  <si>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</si>
  <si>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</si>
  <si>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</si>
  <si>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</si>
  <si>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</si>
  <si>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</si>
  <si>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</si>
  <si>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</si>
  <si>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</si>
  <si>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</si>
  <si>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</si>
  <si>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</si>
  <si>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</si>
  <si>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</si>
  <si>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</si>
  <si>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</si>
  <si>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</si>
  <si>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</si>
  <si>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</si>
  <si>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</si>
  <si>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</si>
  <si>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</si>
  <si>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</si>
  <si>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</si>
  <si>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</si>
  <si>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</si>
  <si>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</si>
  <si>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</si>
  <si>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</si>
  <si>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</si>
  <si>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</si>
  <si>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</si>
  <si>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</si>
  <si>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</si>
  <si>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</si>
  <si>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</si>
  <si>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</si>
  <si>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</si>
  <si>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</si>
  <si>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</si>
  <si>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</si>
  <si>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</si>
  <si>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</si>
  <si>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</si>
  <si>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</si>
  <si>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</si>
  <si>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</si>
  <si>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</si>
  <si>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</si>
  <si>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</si>
  <si>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</si>
  <si>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</si>
  <si>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</si>
  <si>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</si>
  <si>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</si>
  <si>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</si>
  <si>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</si>
  <si>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</si>
  <si>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</si>
  <si>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</si>
  <si>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</si>
  <si>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</si>
  <si>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</si>
  <si>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</si>
  <si>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</si>
  <si>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</si>
  <si>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</si>
  <si>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</si>
  <si>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</si>
  <si>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</si>
  <si>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</si>
  <si>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</si>
  <si>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</si>
  <si>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</si>
  <si>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</si>
  <si>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</si>
  <si>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</si>
  <si>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</si>
  <si>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</si>
  <si>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</si>
  <si>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</si>
  <si>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</si>
  <si>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</si>
  <si>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</si>
  <si>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</si>
  <si>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</si>
  <si>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</si>
  <si>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</si>
  <si>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</si>
  <si>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</si>
  <si>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</si>
  <si>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</si>
  <si>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</si>
  <si>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</si>
  <si>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</si>
  <si>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</si>
  <si>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</si>
  <si>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</si>
  <si>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</si>
  <si>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</si>
  <si>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</si>
  <si>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</si>
  <si>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</si>
  <si>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</si>
  <si>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</si>
  <si>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</si>
  <si>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</si>
  <si>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</si>
  <si>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</si>
  <si>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</si>
  <si>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</si>
  <si>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</si>
  <si>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</si>
  <si>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</si>
  <si>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</si>
  <si>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</si>
  <si>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</si>
  <si>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</si>
  <si>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</si>
  <si>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</si>
  <si>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</si>
  <si>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</si>
  <si>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</si>
  <si>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</si>
  <si>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</si>
  <si>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</si>
  <si>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</si>
  <si>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</si>
  <si>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</si>
  <si>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</si>
  <si>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</si>
  <si>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</si>
  <si>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</si>
  <si>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</si>
  <si>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</si>
  <si>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</si>
  <si>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</si>
  <si>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</si>
  <si>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</si>
  <si>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</si>
  <si>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</si>
  <si>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</si>
  <si>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</si>
  <si>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</si>
  <si>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</si>
  <si>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</si>
  <si>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</si>
  <si>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</si>
  <si>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</si>
  <si>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</si>
  <si>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</si>
  <si>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</si>
  <si>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</si>
  <si>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</si>
  <si>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</si>
  <si>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</si>
  <si>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</si>
  <si>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</si>
  <si>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</si>
  <si>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</si>
  <si>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</si>
  <si>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</si>
  <si>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</si>
  <si>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</si>
  <si>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</si>
  <si>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</si>
  <si>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</si>
  <si>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</si>
  <si>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</si>
  <si>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</si>
  <si>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</si>
  <si>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</si>
  <si>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</si>
  <si>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</si>
  <si>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</si>
  <si>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</si>
  <si>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</si>
  <si>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</si>
  <si>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</si>
  <si>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</si>
  <si>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</si>
  <si>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</si>
  <si>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</si>
  <si>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</si>
  <si>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</si>
  <si>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</si>
  <si>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</si>
  <si>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</si>
  <si>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</si>
  <si>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</si>
  <si>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</si>
  <si>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</si>
  <si>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</si>
  <si>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</si>
  <si>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</si>
  <si>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</si>
  <si>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</si>
  <si>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</si>
  <si>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</si>
  <si>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</si>
  <si>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</si>
  <si>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</si>
  <si>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</si>
  <si>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</si>
  <si>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</si>
  <si>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</si>
  <si>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</si>
  <si>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</si>
  <si>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</si>
  <si>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</si>
  <si>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</si>
  <si>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</si>
  <si>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</si>
  <si>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</si>
  <si>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</si>
  <si>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</si>
  <si>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</si>
  <si>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</si>
  <si>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</si>
  <si>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</si>
  <si>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</si>
  <si>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</si>
  <si>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</si>
  <si>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</si>
  <si>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</si>
  <si>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</si>
  <si>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</si>
  <si>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</si>
  <si>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</si>
  <si>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</si>
  <si>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</si>
  <si>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</si>
  <si>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</si>
  <si>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</si>
  <si>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</si>
  <si>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</si>
  <si>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</si>
  <si>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</si>
  <si>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</si>
  <si>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</si>
  <si>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</si>
  <si>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</si>
  <si>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</si>
  <si>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</si>
  <si>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</si>
  <si>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</si>
  <si>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</si>
  <si>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</si>
  <si>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</si>
  <si>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</si>
  <si>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</si>
  <si>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</si>
  <si>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</si>
  <si>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</si>
  <si>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</si>
  <si>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</si>
  <si>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</si>
  <si>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</si>
  <si>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</si>
  <si>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</si>
  <si>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</si>
  <si>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</si>
  <si>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</si>
  <si>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</si>
  <si>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</si>
  <si>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</si>
  <si>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</si>
  <si>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</si>
  <si>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</si>
  <si>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</si>
  <si>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</si>
  <si>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</si>
  <si>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</si>
  <si>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</si>
  <si>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</si>
  <si>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</si>
  <si>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</si>
  <si>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</si>
  <si>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</si>
  <si>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</si>
  <si>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</si>
  <si>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</si>
  <si>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</si>
  <si>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</si>
  <si>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</si>
  <si>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</si>
  <si>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</si>
  <si>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</si>
  <si>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</si>
  <si>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</si>
  <si>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</si>
  <si>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</si>
  <si>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</si>
  <si>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</si>
  <si>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</si>
  <si>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</si>
  <si>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</si>
  <si>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</si>
  <si>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</si>
  <si>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</si>
  <si>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</si>
  <si>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</si>
  <si>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</si>
  <si>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</si>
  <si>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</si>
  <si>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</si>
  <si>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</si>
  <si>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</si>
  <si>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</si>
  <si>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</si>
  <si>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</si>
  <si>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</si>
  <si>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</si>
  <si>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</si>
  <si>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</si>
  <si>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</si>
  <si>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</si>
  <si>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</si>
  <si>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</si>
  <si>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</si>
  <si>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</si>
  <si>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</si>
  <si>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</si>
  <si>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</si>
  <si>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</si>
  <si>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</si>
  <si>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</si>
  <si>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</si>
  <si>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</si>
  <si>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</si>
  <si>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</si>
  <si>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</si>
  <si>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</si>
  <si>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</si>
  <si>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</si>
  <si>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</si>
  <si>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</si>
  <si>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</si>
  <si>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</si>
  <si>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</si>
  <si>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</si>
  <si>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</si>
  <si>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</si>
  <si>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</si>
  <si>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</si>
  <si>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</si>
  <si>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</si>
  <si>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</si>
  <si>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</si>
  <si>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</si>
  <si>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</si>
  <si>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</si>
  <si>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</si>
  <si>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</si>
  <si>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</si>
  <si>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</si>
  <si>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</si>
  <si>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</si>
  <si>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</si>
  <si>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</si>
  <si>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</si>
  <si>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</si>
  <si>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</si>
  <si>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</si>
  <si>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</si>
  <si>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</si>
  <si>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</si>
  <si>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</si>
  <si>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</si>
  <si>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</si>
  <si>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</si>
  <si>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</si>
  <si>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</si>
  <si>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</si>
  <si>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</si>
  <si>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</si>
  <si>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</si>
  <si>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</si>
  <si>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</si>
  <si>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</si>
  <si>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</si>
  <si>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</si>
  <si>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</si>
  <si>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</si>
  <si>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</si>
  <si>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</si>
  <si>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</si>
  <si>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</si>
  <si>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</si>
  <si>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</si>
  <si>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</si>
  <si>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</si>
  <si>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</si>
  <si>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</si>
  <si>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</si>
  <si>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</si>
  <si>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</si>
  <si>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</si>
  <si>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</si>
  <si>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</si>
  <si>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</si>
  <si>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</si>
  <si>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</si>
  <si>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</si>
  <si>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</si>
  <si>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</si>
  <si>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</si>
  <si>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</si>
  <si>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</si>
  <si>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</si>
  <si>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</si>
  <si>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</si>
  <si>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</si>
  <si>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</si>
  <si>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</si>
  <si>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</si>
  <si>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</si>
  <si>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</si>
  <si>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</si>
  <si>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</si>
  <si>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</si>
  <si>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</si>
  <si>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</si>
  <si>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</si>
  <si>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</si>
  <si>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</si>
  <si>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</si>
  <si>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</si>
  <si>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</si>
  <si>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</si>
  <si>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</si>
  <si>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</si>
  <si>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</si>
  <si>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</si>
  <si>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</si>
  <si>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</si>
  <si>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</si>
  <si>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</si>
  <si>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</si>
  <si>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</si>
  <si>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</si>
  <si>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</si>
  <si>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</si>
  <si>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</si>
  <si>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</si>
  <si>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</si>
  <si>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</si>
  <si>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</si>
  <si>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</si>
  <si>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</si>
  <si>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</si>
  <si>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</si>
  <si>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</si>
  <si>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</si>
  <si>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</si>
  <si>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</si>
  <si>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</si>
  <si>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</si>
  <si>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</si>
  <si>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</si>
  <si>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</si>
  <si>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</si>
  <si>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</si>
  <si>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</si>
  <si>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</si>
  <si>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</si>
  <si>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</si>
  <si>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</si>
  <si>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</si>
  <si>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</si>
  <si>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</si>
  <si>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</si>
  <si>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</si>
  <si>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</si>
  <si>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</si>
  <si>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</si>
  <si>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</si>
  <si>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</si>
  <si>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</si>
  <si>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</si>
  <si>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</si>
  <si>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</si>
  <si>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</si>
  <si>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</si>
  <si>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</si>
  <si>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</si>
  <si>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</si>
  <si>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</si>
  <si>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</si>
  <si>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</si>
  <si>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</si>
  <si>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</si>
  <si>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</si>
  <si>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</si>
  <si>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</si>
  <si>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</si>
  <si>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</si>
  <si>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</si>
  <si>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</si>
  <si>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</si>
  <si>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</si>
  <si>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</si>
  <si>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</si>
  <si>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</si>
  <si>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</si>
  <si>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</si>
  <si>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</si>
  <si>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</si>
  <si>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</si>
  <si>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</si>
  <si>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</si>
  <si>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</si>
  <si>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</si>
  <si>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</si>
  <si>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</si>
  <si>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</si>
  <si>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</si>
  <si>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</si>
  <si>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</si>
  <si>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</si>
  <si>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</si>
  <si>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</si>
  <si>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</si>
  <si>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</si>
  <si>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</si>
  <si>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</si>
  <si>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</si>
  <si>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</si>
  <si>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</si>
  <si>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</si>
  <si>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</si>
  <si>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</si>
  <si>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</si>
  <si>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</si>
  <si>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</si>
  <si>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</si>
  <si>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</si>
  <si>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</si>
  <si>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</si>
  <si>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</si>
  <si>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</si>
  <si>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</si>
  <si>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</si>
  <si>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</si>
  <si>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</si>
  <si>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</si>
  <si>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</si>
  <si>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</si>
  <si>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</si>
  <si>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</si>
  <si>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</si>
  <si>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</si>
  <si>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</si>
  <si>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</si>
  <si>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</si>
  <si>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</si>
  <si>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</si>
  <si>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</si>
  <si>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</si>
  <si>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</si>
  <si>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</si>
  <si>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</si>
  <si>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</si>
  <si>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</si>
  <si>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</si>
  <si>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</si>
  <si>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</si>
  <si>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</si>
  <si>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</si>
  <si>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</si>
  <si>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</si>
  <si>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</si>
  <si>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</si>
  <si>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</si>
  <si>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</si>
  <si>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</si>
  <si>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</si>
  <si>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</si>
  <si>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</si>
  <si>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</si>
  <si>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</si>
  <si>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</si>
  <si>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</si>
  <si>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</si>
  <si>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</si>
  <si>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</si>
  <si>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</si>
  <si>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</si>
  <si>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</si>
  <si>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</si>
  <si>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</si>
  <si>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</si>
  <si>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</si>
  <si>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</si>
  <si>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</si>
  <si>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</si>
  <si>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</si>
  <si>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</si>
  <si>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</si>
  <si>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</si>
  <si>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</si>
  <si>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</si>
  <si>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</si>
  <si>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</si>
  <si>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</si>
  <si>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</si>
  <si>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</si>
  <si>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</si>
  <si>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</si>
  <si>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</si>
  <si>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</si>
  <si>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</si>
  <si>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</si>
  <si>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</si>
  <si>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</si>
  <si>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</si>
  <si>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</si>
  <si>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</si>
  <si>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</si>
  <si>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</si>
  <si>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</si>
  <si>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</si>
  <si>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</si>
  <si>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</si>
  <si>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</si>
  <si>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</si>
  <si>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</si>
  <si>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</si>
  <si>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</si>
  <si>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</si>
  <si>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</si>
  <si>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</si>
  <si>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</si>
  <si>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</si>
  <si>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</si>
  <si>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</si>
  <si>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</si>
  <si>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</si>
  <si>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</si>
  <si>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</si>
  <si>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</si>
  <si>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</si>
  <si>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</si>
  <si>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</si>
  <si>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</si>
  <si>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</si>
  <si>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</si>
  <si>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</si>
  <si>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</si>
  <si>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</si>
  <si>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</si>
  <si>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</si>
  <si>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</si>
  <si>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</si>
  <si>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</si>
  <si>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</si>
  <si>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</si>
  <si>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</si>
  <si>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</si>
  <si>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</si>
  <si>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</si>
  <si>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</si>
  <si>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</si>
  <si>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</si>
  <si>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</si>
  <si>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</si>
  <si>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</si>
  <si>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</si>
  <si>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</si>
  <si>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</si>
  <si>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</si>
  <si>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</si>
  <si>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</si>
  <si>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</si>
  <si>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</si>
  <si>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</si>
  <si>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</si>
  <si>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</si>
  <si>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</si>
  <si>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</si>
  <si>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</si>
  <si>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</si>
  <si>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</si>
  <si>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</si>
  <si>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</si>
  <si>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</si>
  <si>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</si>
  <si>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</si>
  <si>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</si>
  <si>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</si>
  <si>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</si>
  <si>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</si>
  <si>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</si>
  <si>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</si>
  <si>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</si>
  <si>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</si>
  <si>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</si>
  <si>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</si>
  <si>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</si>
  <si>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</si>
  <si>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</si>
  <si>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</si>
  <si>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</si>
  <si>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</si>
  <si>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</si>
  <si>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</si>
  <si>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</si>
  <si>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</si>
  <si>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</si>
  <si>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</si>
  <si>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</si>
  <si>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</si>
  <si>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</si>
  <si>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</si>
  <si>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</si>
  <si>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</si>
  <si>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</si>
  <si>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</si>
  <si>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</si>
  <si>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</si>
  <si>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</si>
  <si>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</si>
  <si>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</si>
  <si>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</si>
  <si>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</si>
  <si>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</si>
  <si>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</si>
  <si>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</si>
  <si>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</si>
  <si>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</si>
  <si>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</si>
  <si>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</si>
  <si>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</si>
  <si>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</si>
  <si>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</si>
  <si>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</si>
  <si>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</si>
  <si>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</si>
  <si>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</si>
  <si>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</si>
  <si>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</si>
  <si>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</si>
  <si>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</si>
  <si>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</si>
  <si>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</si>
  <si>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</si>
  <si>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</si>
  <si>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</si>
  <si>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</si>
  <si>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</si>
  <si>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</si>
  <si>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</si>
  <si>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</si>
  <si>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</si>
  <si>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</si>
  <si>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</si>
  <si>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</si>
  <si>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</si>
  <si>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</si>
  <si>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</si>
  <si>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</si>
  <si>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</si>
  <si>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</si>
  <si>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</si>
  <si>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</si>
  <si>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</si>
  <si>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</si>
  <si>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</si>
  <si>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</si>
  <si>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</si>
  <si>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</si>
  <si>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</si>
  <si>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</si>
  <si>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</si>
  <si>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</si>
  <si>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</si>
  <si>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</si>
  <si>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</si>
  <si>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</si>
  <si>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</si>
  <si>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</si>
  <si>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</si>
  <si>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</si>
  <si>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</si>
  <si>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</si>
  <si>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</si>
  <si>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</si>
  <si>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</si>
  <si>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</si>
  <si>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</si>
  <si>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</si>
  <si>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</si>
  <si>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</si>
  <si>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</si>
  <si>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</si>
  <si>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</si>
  <si>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</si>
  <si>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</si>
  <si>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</si>
  <si>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</si>
  <si>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</si>
  <si>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</si>
  <si>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</si>
  <si>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</si>
  <si>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</si>
  <si>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</si>
  <si>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</si>
  <si>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</si>
  <si>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</si>
  <si>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</si>
  <si>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</si>
  <si>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</si>
  <si>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</si>
  <si>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</si>
  <si>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</si>
  <si>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</si>
  <si>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</si>
  <si>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</si>
  <si>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</si>
  <si>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</si>
  <si>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</si>
  <si>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</si>
  <si>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</si>
  <si>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</si>
  <si>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</si>
  <si>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</si>
  <si>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</si>
  <si>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</si>
  <si>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</si>
  <si>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</si>
  <si>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</si>
  <si>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</si>
  <si>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</si>
  <si>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</si>
  <si>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</si>
  <si>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</si>
  <si>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</si>
  <si>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</si>
  <si>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</si>
  <si>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</si>
  <si>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</si>
  <si>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</si>
  <si>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</si>
  <si>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</si>
  <si>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</si>
  <si>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</si>
  <si>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</si>
  <si>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</si>
  <si>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</si>
  <si>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</si>
  <si>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</si>
  <si>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</si>
  <si>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</si>
  <si>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</si>
  <si>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</si>
  <si>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</si>
  <si>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</si>
  <si>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</si>
  <si>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</si>
  <si>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</si>
  <si>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</si>
  <si>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</si>
  <si>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</si>
  <si>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</si>
  <si>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</si>
  <si>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</si>
  <si>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</si>
  <si>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</si>
  <si>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</si>
  <si>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</si>
  <si>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</si>
  <si>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</si>
  <si>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</si>
  <si>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</si>
  <si>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</si>
  <si>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</si>
  <si>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</si>
  <si>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</si>
  <si>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</si>
  <si>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</si>
  <si>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</si>
  <si>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</si>
  <si>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</si>
  <si>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</si>
  <si>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</si>
  <si>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</si>
  <si>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</si>
  <si>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</si>
  <si>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</si>
  <si>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</si>
  <si>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</si>
  <si>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</si>
  <si>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</si>
  <si>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</si>
  <si>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</si>
  <si>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</si>
  <si>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</si>
  <si>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</si>
  <si>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</si>
  <si>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</si>
  <si>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</si>
  <si>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</si>
  <si>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</si>
  <si>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</si>
  <si>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</si>
  <si>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</si>
  <si>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</si>
  <si>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</si>
  <si>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</si>
  <si>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</si>
  <si>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</si>
  <si>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</si>
  <si>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</si>
  <si>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</si>
  <si>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</si>
  <si>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</si>
  <si>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</si>
  <si>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</si>
  <si>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</si>
  <si>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</si>
  <si>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</si>
  <si>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</si>
  <si>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</si>
  <si>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</si>
  <si>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</si>
  <si>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</si>
  <si>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</si>
  <si>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</si>
  <si>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</si>
  <si>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</si>
  <si>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</si>
  <si>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</si>
  <si>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</si>
  <si>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</si>
  <si>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</si>
  <si>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</si>
  <si>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</si>
  <si>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</si>
  <si>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</si>
  <si>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</si>
  <si>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</si>
  <si>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</si>
  <si>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</si>
  <si>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</si>
  <si>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</si>
  <si>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</si>
  <si>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</si>
  <si>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</si>
  <si>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</si>
  <si>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</si>
  <si>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</si>
  <si>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</si>
  <si>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</si>
  <si>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</si>
  <si>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</si>
  <si>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</si>
  <si>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</si>
  <si>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</si>
  <si>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</si>
  <si>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</si>
  <si>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</si>
  <si>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</si>
  <si>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</si>
  <si>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</si>
  <si>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</si>
  <si>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</si>
  <si>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</si>
  <si>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</si>
  <si>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</si>
  <si>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</si>
  <si>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</si>
  <si>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</si>
  <si>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</si>
  <si>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</si>
  <si>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</si>
  <si>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</si>
  <si>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</si>
  <si>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</si>
  <si>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</si>
  <si>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</si>
  <si>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</si>
  <si>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</si>
  <si>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</si>
  <si>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</si>
  <si>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</si>
  <si>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</si>
  <si>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</si>
  <si>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</si>
  <si>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</si>
  <si>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</si>
  <si>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</si>
  <si>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</si>
  <si>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</si>
  <si>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</si>
  <si>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</si>
  <si>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</si>
  <si>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</si>
  <si>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</si>
  <si>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</si>
  <si>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</si>
  <si>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</si>
  <si>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</si>
  <si>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</si>
  <si>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</si>
  <si>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</si>
  <si>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</si>
  <si>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</si>
  <si>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</si>
  <si>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</si>
  <si>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</si>
  <si>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</si>
  <si>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</si>
  <si>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</si>
  <si>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</si>
  <si>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</si>
  <si>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</si>
  <si>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</si>
  <si>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</si>
  <si>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</si>
  <si>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</si>
  <si>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</si>
  <si>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</si>
  <si>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</si>
  <si>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</si>
  <si>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</si>
  <si>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</si>
  <si>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</si>
  <si>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</si>
  <si>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</si>
  <si>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</si>
  <si>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</si>
  <si>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</si>
  <si>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</si>
  <si>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</si>
  <si>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</si>
  <si>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</si>
  <si>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</si>
  <si>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</si>
  <si>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</si>
  <si>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</si>
  <si>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</si>
  <si>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</si>
  <si>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</si>
  <si>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</si>
  <si>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</si>
  <si>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</si>
  <si>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</si>
  <si>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</si>
  <si>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</si>
  <si>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</si>
  <si>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</si>
  <si>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</si>
  <si>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</si>
  <si>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</si>
  <si>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</si>
  <si>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</si>
  <si>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</si>
  <si>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</si>
  <si>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</si>
  <si>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</si>
  <si>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</si>
  <si>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</si>
  <si>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</si>
  <si>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</si>
  <si>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</si>
  <si>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</si>
  <si>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</si>
  <si>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</si>
  <si>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</si>
  <si>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</si>
  <si>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</si>
  <si>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</si>
  <si>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</si>
  <si>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</si>
  <si>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</si>
  <si>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</si>
  <si>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</si>
  <si>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</si>
  <si>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</si>
  <si>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</si>
  <si>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</si>
  <si>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</si>
  <si>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</si>
  <si>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</si>
  <si>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</si>
  <si>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</si>
  <si>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</si>
  <si>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</si>
  <si>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</si>
  <si>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</si>
  <si>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</si>
  <si>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</si>
  <si>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</si>
  <si>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</si>
  <si>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</si>
  <si>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</si>
  <si>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</si>
  <si>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</si>
  <si>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</si>
  <si>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</si>
  <si>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</si>
  <si>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</si>
  <si>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</si>
  <si>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</si>
  <si>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</si>
  <si>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</si>
  <si>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</si>
  <si>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</si>
  <si>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</si>
  <si>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</si>
  <si>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</si>
  <si>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</si>
  <si>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</si>
  <si>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</si>
  <si>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</si>
  <si>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</si>
  <si>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</si>
  <si>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</si>
  <si>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</si>
  <si>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</si>
  <si>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</si>
  <si>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</si>
  <si>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</si>
  <si>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</si>
  <si>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</si>
  <si>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</si>
  <si>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</si>
  <si>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</si>
  <si>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</si>
  <si>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</si>
  <si>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</si>
  <si>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</si>
  <si>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</si>
  <si>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</si>
  <si>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</si>
  <si>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</si>
  <si>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</si>
  <si>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</si>
  <si>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</si>
  <si>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</si>
  <si>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</si>
  <si>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</si>
  <si>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</si>
  <si>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</si>
  <si>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</si>
  <si>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</si>
  <si>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</si>
  <si>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</si>
  <si>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</si>
  <si>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</si>
  <si>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</si>
  <si>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</si>
  <si>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</si>
  <si>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</si>
  <si>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</si>
  <si>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</si>
  <si>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</si>
  <si>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</si>
  <si>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</si>
  <si>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</si>
  <si>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</si>
  <si>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</si>
  <si>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</si>
  <si>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</si>
  <si>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</si>
  <si>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</si>
  <si>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</si>
  <si>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</si>
  <si>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</si>
  <si>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</si>
  <si>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</si>
  <si>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</si>
  <si>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</si>
  <si>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</si>
  <si>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</si>
  <si>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</si>
  <si>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</si>
  <si>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</si>
  <si>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</si>
  <si>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</si>
  <si>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</si>
  <si>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</si>
  <si>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</si>
  <si>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</si>
  <si>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</si>
  <si>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</si>
  <si>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</si>
  <si>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</si>
  <si>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</si>
  <si>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</si>
  <si>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</si>
  <si>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</si>
  <si>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</si>
  <si>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</si>
  <si>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</si>
  <si>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</si>
  <si>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</si>
  <si>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</si>
  <si>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</si>
  <si>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</si>
  <si>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</si>
  <si>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</si>
  <si>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</si>
  <si>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</si>
  <si>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</si>
  <si>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</si>
  <si>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</si>
  <si>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</si>
  <si>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</si>
  <si>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</si>
  <si>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</si>
  <si>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</si>
  <si>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</si>
  <si>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</si>
  <si>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</si>
  <si>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</si>
  <si>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</si>
  <si>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</si>
  <si>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</si>
  <si>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</si>
  <si>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</si>
  <si>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</si>
  <si>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</si>
  <si>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</si>
  <si>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</si>
  <si>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</si>
  <si>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</si>
  <si>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</si>
  <si>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</si>
  <si>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</si>
  <si>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</si>
  <si>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</si>
  <si>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</si>
  <si>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</si>
  <si>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</si>
  <si>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</si>
  <si>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</si>
  <si>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</si>
  <si>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</si>
  <si>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</si>
  <si>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</si>
  <si>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</si>
  <si>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</si>
  <si>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</si>
  <si>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</si>
  <si>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</si>
  <si>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</si>
  <si>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</si>
  <si>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</si>
  <si>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</si>
  <si>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</si>
  <si>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</si>
  <si>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</si>
  <si>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</si>
  <si>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</si>
  <si>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</si>
  <si>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</si>
  <si>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</si>
  <si>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</si>
  <si>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</si>
  <si>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</si>
  <si>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</si>
  <si>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</si>
  <si>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</si>
  <si>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</si>
  <si>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</si>
  <si>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</si>
  <si>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</si>
  <si>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</si>
  <si>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</si>
  <si>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</si>
  <si>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</si>
  <si>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</si>
  <si>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</si>
  <si>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</si>
  <si>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</si>
  <si>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</si>
  <si>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</si>
  <si>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</si>
  <si>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</si>
  <si>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</si>
  <si>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</si>
  <si>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</si>
  <si>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</si>
  <si>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</si>
  <si>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</si>
  <si>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</si>
  <si>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</si>
  <si>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</si>
  <si>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</si>
  <si>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</si>
  <si>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</si>
  <si>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</si>
  <si>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</si>
  <si>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</si>
  <si>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</si>
  <si>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</si>
  <si>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</si>
  <si>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</si>
  <si>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</si>
  <si>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</si>
  <si>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</si>
  <si>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</si>
  <si>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</si>
  <si>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</si>
  <si>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</si>
  <si>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</si>
  <si>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</si>
  <si>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</si>
  <si>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</si>
  <si>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</si>
  <si>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</si>
  <si>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</si>
  <si>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</si>
  <si>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</si>
  <si>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</si>
  <si>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</si>
  <si>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</si>
  <si>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</si>
  <si>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</si>
  <si>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</si>
  <si>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</si>
  <si>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</si>
  <si>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</si>
  <si>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</si>
  <si>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</si>
  <si>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</si>
  <si>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</si>
  <si>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</si>
  <si>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</si>
  <si>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</si>
  <si>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</si>
  <si>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</si>
  <si>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</si>
  <si>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</si>
  <si>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</si>
  <si>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</si>
  <si>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</si>
  <si>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</si>
  <si>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</si>
  <si>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</si>
  <si>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</si>
  <si>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</si>
  <si>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</si>
  <si>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</si>
  <si>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</si>
  <si>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</si>
  <si>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</si>
  <si>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</si>
  <si>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</si>
  <si>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</si>
  <si>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</si>
  <si>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</si>
  <si>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</si>
  <si>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</si>
  <si>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</si>
  <si>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</si>
  <si>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</si>
  <si>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</si>
  <si>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</si>
  <si>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</si>
  <si>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</si>
  <si>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</si>
  <si>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</si>
  <si>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</si>
  <si>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</si>
  <si>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</si>
  <si>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</si>
  <si>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</si>
  <si>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</si>
  <si>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</si>
  <si>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</si>
  <si>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</si>
  <si>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</si>
  <si>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</si>
  <si>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</si>
  <si>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</si>
  <si>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</si>
  <si>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</si>
  <si>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</si>
  <si>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</si>
  <si>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</si>
  <si>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</si>
  <si>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</si>
  <si>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</si>
  <si>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</si>
  <si>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</si>
  <si>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</si>
  <si>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</si>
  <si>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</si>
  <si>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</si>
  <si>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</si>
  <si>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</si>
  <si>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</si>
  <si>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</si>
  <si>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</si>
  <si>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</si>
  <si>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</si>
  <si>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</si>
  <si>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</si>
  <si>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</si>
  <si>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</si>
  <si>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</si>
  <si>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</si>
  <si>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</si>
  <si>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</si>
  <si>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</si>
  <si>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</si>
  <si>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</si>
  <si>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</si>
  <si>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</si>
  <si>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</si>
  <si>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</si>
  <si>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</si>
  <si>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</si>
  <si>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</si>
  <si>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</si>
  <si>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</si>
  <si>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</si>
  <si>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</si>
  <si>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</si>
  <si>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</si>
  <si>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</si>
  <si>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</si>
  <si>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</si>
  <si>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</si>
  <si>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</si>
  <si>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</si>
  <si>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</si>
  <si>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</si>
  <si>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</si>
  <si>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</si>
  <si>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</si>
  <si>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</si>
  <si>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</si>
  <si>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</si>
  <si>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</si>
  <si>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</si>
  <si>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</si>
  <si>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</si>
  <si>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</si>
  <si>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</si>
  <si>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</si>
  <si>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</si>
  <si>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</si>
  <si>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</si>
  <si>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</si>
  <si>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</si>
  <si>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</si>
  <si>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</si>
  <si>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</si>
  <si>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</si>
  <si>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</si>
  <si>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</si>
  <si>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</si>
  <si>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</si>
  <si>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</si>
  <si>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</si>
  <si>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</si>
  <si>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</si>
  <si>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</si>
  <si>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</si>
  <si>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</si>
  <si>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</si>
  <si>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</si>
  <si>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</si>
  <si>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</si>
  <si>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</si>
  <si>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</si>
  <si>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</si>
  <si>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</si>
  <si>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</si>
  <si>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</si>
  <si>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</si>
  <si>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</si>
  <si>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</si>
  <si>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</si>
  <si>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</si>
  <si>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</si>
  <si>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</si>
  <si>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</si>
  <si>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</si>
  <si>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</si>
  <si>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</si>
  <si>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</si>
  <si>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</si>
  <si>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</si>
  <si>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</si>
  <si>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</si>
  <si>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</si>
  <si>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</si>
  <si>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</si>
  <si>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</si>
  <si>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</si>
  <si>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</si>
  <si>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</si>
  <si>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</si>
  <si>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</si>
  <si>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</si>
  <si>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</si>
  <si>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</si>
  <si>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</si>
  <si>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</si>
  <si>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</si>
  <si>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</si>
  <si>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</si>
  <si>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</si>
  <si>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</si>
  <si>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</si>
  <si>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</si>
  <si>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</si>
  <si>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</si>
  <si>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</si>
  <si>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</si>
  <si>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</si>
  <si>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</si>
  <si>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</si>
  <si>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</si>
  <si>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</si>
  <si>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</si>
  <si>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</si>
  <si>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</si>
  <si>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</si>
  <si>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</si>
  <si>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</si>
  <si>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</si>
  <si>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</si>
  <si>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</si>
  <si>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</si>
  <si>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</si>
  <si>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</si>
  <si>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</si>
  <si>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</si>
  <si>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</si>
  <si>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</si>
  <si>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</si>
  <si>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</si>
  <si>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</si>
  <si>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</si>
  <si>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</si>
  <si>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</si>
  <si>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</si>
  <si>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</si>
  <si>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</si>
  <si>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</si>
  <si>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</si>
  <si>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</si>
  <si>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</si>
  <si>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</si>
  <si>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</si>
  <si>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</si>
  <si>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</si>
  <si>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</si>
  <si>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</si>
  <si>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</si>
  <si>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</si>
  <si>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</si>
  <si>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</si>
  <si>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</si>
  <si>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</si>
  <si>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</si>
  <si>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</si>
  <si>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</si>
  <si>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</si>
  <si>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</si>
  <si>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</si>
  <si>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</si>
  <si>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</si>
  <si>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</si>
  <si>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</si>
  <si>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</si>
  <si>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</si>
  <si>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</si>
  <si>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</si>
  <si>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</si>
  <si>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</si>
  <si>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</si>
  <si>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</si>
  <si>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</si>
  <si>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</si>
  <si>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</si>
  <si>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</si>
  <si>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</si>
  <si>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</si>
  <si>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</si>
  <si>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</si>
  <si>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</si>
  <si>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</si>
  <si>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</si>
  <si>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</si>
  <si>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</si>
  <si>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</si>
  <si>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</si>
  <si>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</si>
  <si>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</si>
  <si>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</si>
  <si>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</si>
  <si>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</si>
  <si>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</si>
  <si>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</si>
  <si>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</si>
  <si>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</si>
  <si>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</si>
  <si>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</si>
  <si>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</si>
  <si>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</si>
  <si>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</si>
  <si>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</si>
  <si>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</si>
  <si>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</si>
  <si>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</si>
  <si>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</si>
  <si>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</si>
  <si>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</si>
  <si>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</si>
  <si>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</si>
  <si>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</si>
  <si>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</si>
  <si>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</si>
  <si>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</si>
  <si>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</si>
  <si>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</si>
  <si>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</si>
  <si>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</si>
  <si>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</si>
  <si>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</si>
  <si>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</si>
  <si>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</si>
  <si>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</si>
  <si>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</si>
  <si>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</si>
  <si>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</si>
  <si>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</si>
  <si>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</si>
  <si>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</si>
  <si>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</si>
  <si>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</si>
  <si>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</si>
  <si>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</si>
  <si>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</si>
  <si>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</si>
  <si>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</si>
  <si>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</si>
  <si>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</si>
  <si>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</si>
  <si>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</si>
  <si>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</si>
  <si>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</si>
  <si>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</si>
  <si>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</si>
  <si>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</si>
  <si>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</si>
  <si>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</si>
  <si>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</si>
  <si>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</si>
  <si>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</si>
  <si>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</si>
  <si>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</si>
  <si>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</si>
  <si>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</si>
  <si>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</si>
  <si>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</si>
  <si>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</si>
  <si>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</si>
  <si>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</si>
  <si>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</si>
  <si>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</si>
  <si>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</si>
  <si>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</si>
  <si>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</si>
  <si>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</si>
  <si>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</si>
  <si>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</si>
  <si>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</si>
  <si>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</si>
  <si>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</si>
  <si>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</si>
  <si>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</si>
  <si>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</si>
  <si>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</si>
  <si>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</si>
  <si>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</si>
  <si>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</si>
  <si>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</si>
  <si>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</si>
  <si>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</si>
  <si>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</si>
  <si>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</si>
  <si>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</si>
  <si>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</si>
  <si>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</si>
  <si>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</si>
  <si>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</si>
  <si>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</si>
  <si>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</si>
  <si>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</si>
  <si>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</si>
  <si>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</si>
  <si>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</si>
  <si>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</si>
  <si>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</si>
  <si>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</si>
  <si>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</si>
  <si>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</si>
  <si>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</si>
  <si>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</si>
  <si>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</si>
  <si>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</si>
  <si>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</si>
  <si>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</si>
  <si>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</si>
  <si>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</si>
  <si>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</si>
  <si>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</si>
  <si>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</si>
  <si>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</si>
  <si>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</si>
  <si>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</si>
  <si>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</si>
  <si>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</si>
  <si>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</si>
  <si>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</si>
  <si>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</si>
  <si>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</si>
  <si>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</si>
  <si>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</si>
  <si>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</si>
  <si>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</si>
  <si>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</si>
  <si>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</si>
  <si>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</si>
  <si>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</si>
  <si>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</si>
  <si>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</si>
  <si>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</si>
  <si>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</si>
  <si>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</si>
  <si>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</si>
  <si>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</si>
  <si>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</si>
  <si>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</si>
  <si>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</si>
  <si>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</si>
  <si>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</si>
  <si>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</si>
  <si>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</si>
  <si>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</si>
  <si>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</si>
  <si>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</si>
  <si>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</si>
  <si>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</si>
  <si>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</si>
  <si>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</si>
  <si>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</si>
  <si>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</si>
  <si>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</si>
  <si>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</si>
  <si>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</si>
  <si>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</si>
  <si>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</si>
  <si>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</si>
  <si>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</si>
  <si>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</si>
  <si>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</si>
  <si>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</si>
  <si>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</si>
  <si>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</si>
  <si>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</si>
  <si>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</si>
  <si>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</si>
  <si>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</si>
  <si>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</si>
  <si>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</si>
  <si>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</si>
  <si>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</si>
  <si>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</si>
  <si>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</si>
  <si>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</si>
  <si>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</si>
  <si>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</si>
  <si>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</si>
  <si>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</si>
  <si>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</si>
  <si>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</si>
  <si>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</si>
  <si>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</si>
  <si>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</si>
  <si>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</si>
  <si>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</si>
  <si>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</si>
  <si>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</si>
  <si>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</si>
  <si>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</si>
  <si>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</si>
  <si>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</si>
  <si>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</si>
  <si>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</si>
  <si>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</si>
  <si>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</si>
  <si>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</si>
  <si>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</si>
  <si>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</si>
  <si>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</si>
  <si>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</si>
  <si>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</si>
  <si>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</si>
  <si>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</si>
  <si>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</si>
  <si>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</si>
  <si>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</si>
  <si>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</si>
  <si>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</si>
  <si>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</si>
  <si>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</si>
  <si>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</si>
  <si>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</si>
  <si>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</si>
  <si>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</si>
  <si>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</si>
  <si>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</si>
  <si>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</si>
  <si>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</si>
  <si>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</si>
  <si>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</si>
  <si>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</si>
  <si>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</si>
  <si>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</si>
  <si>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</si>
  <si>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</si>
  <si>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</si>
  <si>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</si>
  <si>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</si>
  <si>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</si>
  <si>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</si>
  <si>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</si>
  <si>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</si>
  <si>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</si>
  <si>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</si>
  <si>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</si>
  <si>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</si>
  <si>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</si>
  <si>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</si>
  <si>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</si>
  <si>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</si>
  <si>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</si>
  <si>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</si>
  <si>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</si>
  <si>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</si>
  <si>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</si>
  <si>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</si>
  <si>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</si>
  <si>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</si>
  <si>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</si>
  <si>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</si>
  <si>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</si>
  <si>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</si>
  <si>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</si>
  <si>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</si>
  <si>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</si>
  <si>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</si>
  <si>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</si>
  <si>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</si>
  <si>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</si>
  <si>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</si>
  <si>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</si>
  <si>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</si>
  <si>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</si>
  <si>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</si>
  <si>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</si>
  <si>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</si>
  <si>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</si>
  <si>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</si>
  <si>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</si>
  <si>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</si>
  <si>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</si>
  <si>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</si>
  <si>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</si>
  <si>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</si>
  <si>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</si>
  <si>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</si>
  <si>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</si>
  <si>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</si>
  <si>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</si>
  <si>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</si>
  <si>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</si>
  <si>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</si>
  <si>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</si>
  <si>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</si>
  <si>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</si>
  <si>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</si>
  <si>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</si>
  <si>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</si>
  <si>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</si>
  <si>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</si>
  <si>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</si>
  <si>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</si>
  <si>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</si>
  <si>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</si>
  <si>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</si>
  <si>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</si>
  <si>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</si>
  <si>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</si>
  <si>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</si>
  <si>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</si>
  <si>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</si>
  <si>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</si>
  <si>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</si>
  <si>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</si>
  <si>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</si>
  <si>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</si>
  <si>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</si>
  <si>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</si>
  <si>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</si>
  <si>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</si>
  <si>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</si>
  <si>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</si>
  <si>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</si>
  <si>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</si>
  <si>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</si>
  <si>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</si>
  <si>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</si>
  <si>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</si>
  <si>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</si>
  <si>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</si>
  <si>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</si>
  <si>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</si>
  <si>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</si>
  <si>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</si>
  <si>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</si>
  <si>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</si>
  <si>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</si>
  <si>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</si>
  <si>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</si>
  <si>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</si>
  <si>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</si>
  <si>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</si>
  <si>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</si>
  <si>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</si>
  <si>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</si>
  <si>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</si>
  <si>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</si>
  <si>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</si>
  <si>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</si>
  <si>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</si>
  <si>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</si>
  <si>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</si>
  <si>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</si>
  <si>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</si>
  <si>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</si>
  <si>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</si>
  <si>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</si>
  <si>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</si>
  <si>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</si>
  <si>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</si>
  <si>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</si>
  <si>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</si>
  <si>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</si>
  <si>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</si>
  <si>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</si>
  <si>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</si>
  <si>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</si>
  <si>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</si>
  <si>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</si>
  <si>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</si>
  <si>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</si>
  <si>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</si>
  <si>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</si>
  <si>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</si>
  <si>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</si>
  <si>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</si>
  <si>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</si>
  <si>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</si>
  <si>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</si>
  <si>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</si>
  <si>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</si>
  <si>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</si>
  <si>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</si>
  <si>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</si>
  <si>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</si>
  <si>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</si>
  <si>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</si>
  <si>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</si>
  <si>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</si>
  <si>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</si>
  <si>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</si>
  <si>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</si>
  <si>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</si>
  <si>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</si>
  <si>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</si>
  <si>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</si>
  <si>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</si>
  <si>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</si>
  <si>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</si>
  <si>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</si>
  <si>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</si>
  <si>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</si>
  <si>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</si>
  <si>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</si>
  <si>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</si>
  <si>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</si>
  <si>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</si>
  <si>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</si>
  <si>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</si>
  <si>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</si>
  <si>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</si>
  <si>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</si>
  <si>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</si>
  <si>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</si>
  <si>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</si>
  <si>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</si>
  <si>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</si>
  <si>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</si>
  <si>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</si>
  <si>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</si>
  <si>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</si>
  <si>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</si>
  <si>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</si>
  <si>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</si>
  <si>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</si>
  <si>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</si>
  <si>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</si>
  <si>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</si>
  <si>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</si>
  <si>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</si>
  <si>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</si>
  <si>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</si>
  <si>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</si>
  <si>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</si>
  <si>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</si>
  <si>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</si>
  <si>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</si>
  <si>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</si>
  <si>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</si>
  <si>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</si>
  <si>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</si>
  <si>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</si>
  <si>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</si>
  <si>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</si>
  <si>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</si>
  <si>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</si>
  <si>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</si>
  <si>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</si>
  <si>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</si>
  <si>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</si>
  <si>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</si>
  <si>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</si>
  <si>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</si>
  <si>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</si>
  <si>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</si>
  <si>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</si>
  <si>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</si>
  <si>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</si>
  <si>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</si>
  <si>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</si>
  <si>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</si>
  <si>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</si>
  <si>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</si>
  <si>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</si>
  <si>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</si>
  <si>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</si>
  <si>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</si>
  <si>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</si>
  <si>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</si>
  <si>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</si>
  <si>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</si>
  <si>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</si>
  <si>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</si>
  <si>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</si>
  <si>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</si>
  <si>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</si>
  <si>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</si>
  <si>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</si>
  <si>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</si>
  <si>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</si>
  <si>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</si>
  <si>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</si>
  <si>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</si>
  <si>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</si>
  <si>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</si>
  <si>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</si>
  <si>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</si>
  <si>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</si>
  <si>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</si>
  <si>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</si>
  <si>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</si>
  <si>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</si>
  <si>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</si>
  <si>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</si>
  <si>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</si>
  <si>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</si>
  <si>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</si>
  <si>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</si>
  <si>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</si>
  <si>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</si>
  <si>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</si>
  <si>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</si>
  <si>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</si>
  <si>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</si>
  <si>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</si>
  <si>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</si>
  <si>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</si>
  <si>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</si>
  <si>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</si>
  <si>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</si>
  <si>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</si>
  <si>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</si>
  <si>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</si>
  <si>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</si>
  <si>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</si>
  <si>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</si>
  <si>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</si>
  <si>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</si>
  <si>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</si>
  <si>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</si>
  <si>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</si>
  <si>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</si>
  <si>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</si>
  <si>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</si>
  <si>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</si>
  <si>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</si>
  <si>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</si>
  <si>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</si>
  <si>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</si>
  <si>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</si>
  <si>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</si>
  <si>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</si>
  <si>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</si>
  <si>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</si>
  <si>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</si>
  <si>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</si>
  <si>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</si>
  <si>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</si>
  <si>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</si>
  <si>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</si>
  <si>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</si>
  <si>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</si>
  <si>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</si>
  <si>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</si>
  <si>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</si>
  <si>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</si>
  <si>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</si>
  <si>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</si>
  <si>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</si>
  <si>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</si>
  <si>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</si>
  <si>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</si>
  <si>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</si>
  <si>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</si>
  <si>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</si>
  <si>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</si>
  <si>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</si>
  <si>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</si>
  <si>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</si>
  <si>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</si>
  <si>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</si>
  <si>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</si>
  <si>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</si>
  <si>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</si>
  <si>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</si>
  <si>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</si>
  <si>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</si>
  <si>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</si>
  <si>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</si>
  <si>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</si>
  <si>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</si>
  <si>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</si>
  <si>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</si>
  <si>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</si>
  <si>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</si>
  <si>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</si>
  <si>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</si>
  <si>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</si>
  <si>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</si>
  <si>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</si>
  <si>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</si>
  <si>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</si>
  <si>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</si>
  <si>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</si>
  <si>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</si>
  <si>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</si>
  <si>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</si>
  <si>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</si>
  <si>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</si>
  <si>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</si>
  <si>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</si>
  <si>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</si>
  <si>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</si>
  <si>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</si>
  <si>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</si>
  <si>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</si>
  <si>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</si>
  <si>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</si>
  <si>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</si>
  <si>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</si>
  <si>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</si>
  <si>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</si>
  <si>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</si>
  <si>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</si>
  <si>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</si>
  <si>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</si>
  <si>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</si>
  <si>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</si>
  <si>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</si>
  <si>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</si>
  <si>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</si>
  <si>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</si>
  <si>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</si>
  <si>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</si>
  <si>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</si>
  <si>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</si>
  <si>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</si>
  <si>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</si>
  <si>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</si>
  <si>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</si>
  <si>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</si>
  <si>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</si>
  <si>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</si>
  <si>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</si>
  <si>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</si>
  <si>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</si>
  <si>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</si>
  <si>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</si>
  <si>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</si>
  <si>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</si>
  <si>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</si>
  <si>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</si>
  <si>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</si>
  <si>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</si>
  <si>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</si>
  <si>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</si>
  <si>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</si>
  <si>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</si>
  <si>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</si>
  <si>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</si>
  <si>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</si>
  <si>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</si>
  <si>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</si>
  <si>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</si>
  <si>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</si>
  <si>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</si>
  <si>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</si>
  <si>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</si>
  <si>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</si>
  <si>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</si>
  <si>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</si>
  <si>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</si>
  <si>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</si>
  <si>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</si>
  <si>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</si>
  <si>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</si>
  <si>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</si>
  <si>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</si>
  <si>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</si>
  <si>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</si>
  <si>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</si>
  <si>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</si>
  <si>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</si>
  <si>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</si>
  <si>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</si>
  <si>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</si>
  <si>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</si>
  <si>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</si>
  <si>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</si>
  <si>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</si>
  <si>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</si>
  <si>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</si>
  <si>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</si>
  <si>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</si>
  <si>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</si>
  <si>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</si>
  <si>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</si>
  <si>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</si>
  <si>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</si>
  <si>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</si>
  <si>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</si>
  <si>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</si>
  <si>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</si>
  <si>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</si>
  <si>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</si>
  <si>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</si>
  <si>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</si>
  <si>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</si>
  <si>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</si>
  <si>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</si>
  <si>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</si>
  <si>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</si>
  <si>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</si>
  <si>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</si>
  <si>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</si>
  <si>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</si>
  <si>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</si>
  <si>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</si>
  <si>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</si>
  <si>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</si>
  <si>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</si>
  <si>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</si>
  <si>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</si>
  <si>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</si>
  <si>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</si>
  <si>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</si>
  <si>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</si>
  <si>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</si>
  <si>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</si>
  <si>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</si>
  <si>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</si>
  <si>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</si>
  <si>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</si>
  <si>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</si>
  <si>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</si>
  <si>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</si>
  <si>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</si>
  <si>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</si>
  <si>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</si>
  <si>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</si>
  <si>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</si>
  <si>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</si>
  <si>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</si>
  <si>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</si>
  <si>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</si>
  <si>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</si>
  <si>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</si>
  <si>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</si>
  <si>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</si>
  <si>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</si>
  <si>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</si>
  <si>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</si>
  <si>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</si>
  <si>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</si>
  <si>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</si>
  <si>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</si>
  <si>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</si>
  <si>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</si>
  <si>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</si>
  <si>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</si>
  <si>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</si>
  <si>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</si>
  <si>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</si>
  <si>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</si>
  <si>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</si>
  <si>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</si>
  <si>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</si>
  <si>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</si>
  <si>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</si>
  <si>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</si>
  <si>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</si>
  <si>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</si>
  <si>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</si>
  <si>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</si>
  <si>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</si>
  <si>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</si>
  <si>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</si>
  <si>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</si>
  <si>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</si>
  <si>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</si>
  <si>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</si>
  <si>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</si>
  <si>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</si>
  <si>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</si>
  <si>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</si>
  <si>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</si>
  <si>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</si>
  <si>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</si>
  <si>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</si>
  <si>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</si>
  <si>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</si>
  <si>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</si>
  <si>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</si>
  <si>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</si>
  <si>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</si>
  <si>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</si>
  <si>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</si>
  <si>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</si>
  <si>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</si>
  <si>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</si>
  <si>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</si>
  <si>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</si>
  <si>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</si>
  <si>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</si>
  <si>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</si>
  <si>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</si>
  <si>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</si>
  <si>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</si>
  <si>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</si>
  <si>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</si>
  <si>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</si>
  <si>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</si>
  <si>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</si>
  <si>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</si>
  <si>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</si>
  <si>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</si>
  <si>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</si>
  <si>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</si>
  <si>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</si>
  <si>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</si>
  <si>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</si>
  <si>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</si>
  <si>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</si>
  <si>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</si>
  <si>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</si>
  <si>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</si>
  <si>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</si>
  <si>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</si>
  <si>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</si>
  <si>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</si>
  <si>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</si>
  <si>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</si>
  <si>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</si>
  <si>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</si>
  <si>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</si>
  <si>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</si>
  <si>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</si>
  <si>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</si>
  <si>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</si>
  <si>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</si>
  <si>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</si>
  <si>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</si>
  <si>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</si>
  <si>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</si>
  <si>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</si>
  <si>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</si>
  <si>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</si>
  <si>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</si>
  <si>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</si>
  <si>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</si>
  <si>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</si>
  <si>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</si>
  <si>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</si>
  <si>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</si>
  <si>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</si>
  <si>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</si>
  <si>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</si>
  <si>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</si>
  <si>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</si>
  <si>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</si>
  <si>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</si>
  <si>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</si>
  <si>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</si>
  <si>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</si>
  <si>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</si>
  <si>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</si>
  <si>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</si>
  <si>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</si>
  <si>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</si>
  <si>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</si>
  <si>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</si>
  <si>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</si>
  <si>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</si>
  <si>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</si>
  <si>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</si>
  <si>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</si>
  <si>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</si>
  <si>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</si>
  <si>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</si>
  <si>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</si>
  <si>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</si>
  <si>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</si>
  <si>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</si>
  <si>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</si>
  <si>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</si>
  <si>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</si>
  <si>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</si>
  <si>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</si>
  <si>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</si>
  <si>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</si>
  <si>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</si>
  <si>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</si>
  <si>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</si>
  <si>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</si>
  <si>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</si>
  <si>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</si>
  <si>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</si>
  <si>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</si>
  <si>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</si>
  <si>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</si>
  <si>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</si>
  <si>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</si>
  <si>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</si>
  <si>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</si>
  <si>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</si>
  <si>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</si>
  <si>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</si>
  <si>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</si>
  <si>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</si>
  <si>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</si>
  <si>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</si>
  <si>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</si>
  <si>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</si>
  <si>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</si>
  <si>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</si>
  <si>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</si>
  <si>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</si>
  <si>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</si>
  <si>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</si>
  <si>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</si>
  <si>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</si>
  <si>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</si>
  <si>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</si>
  <si>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</si>
  <si>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</si>
  <si>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</si>
  <si>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</si>
  <si>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</si>
  <si>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</si>
  <si>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</si>
  <si>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</si>
  <si>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</si>
  <si>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</si>
  <si>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</si>
  <si>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</si>
  <si>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</si>
  <si>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</si>
  <si>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</si>
  <si>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</si>
  <si>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</si>
  <si>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</si>
  <si>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</si>
  <si>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</si>
  <si>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</si>
  <si>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</si>
  <si>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</si>
  <si>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</si>
  <si>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</si>
  <si>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</si>
  <si>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</si>
  <si>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</si>
  <si>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</si>
  <si>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</si>
  <si>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</si>
  <si>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</si>
  <si>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</si>
  <si>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</si>
  <si>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</si>
  <si>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</si>
  <si>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</si>
  <si>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</si>
  <si>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</si>
  <si>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</si>
  <si>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</si>
  <si>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</si>
  <si>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</si>
  <si>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</si>
  <si>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</si>
  <si>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</si>
  <si>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</si>
  <si>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</si>
  <si>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</si>
  <si>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</si>
  <si>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</si>
  <si>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</si>
  <si>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</si>
  <si>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</si>
  <si>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</si>
  <si>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</si>
  <si>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</si>
  <si>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</si>
  <si>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</si>
  <si>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</si>
  <si>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</si>
  <si>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</si>
  <si>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</si>
  <si>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</si>
  <si>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</si>
  <si>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</si>
  <si>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</si>
  <si>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</si>
  <si>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</si>
  <si>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</si>
  <si>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</si>
  <si>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</si>
  <si>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</si>
  <si>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</si>
  <si>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</si>
  <si>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</si>
  <si>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</si>
  <si>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</si>
  <si>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</si>
  <si>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</si>
  <si>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</si>
  <si>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</si>
  <si>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</si>
  <si>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</si>
  <si>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</si>
  <si>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</si>
  <si>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</si>
  <si>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</si>
  <si>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</si>
  <si>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</si>
  <si>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</si>
  <si>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</si>
  <si>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</si>
  <si>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</si>
  <si>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</si>
  <si>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</si>
  <si>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</si>
  <si>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</si>
  <si>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</si>
  <si>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</si>
  <si>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</si>
  <si>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</si>
  <si>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</si>
  <si>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</si>
  <si>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</si>
  <si>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</si>
  <si>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</si>
  <si>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</si>
  <si>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</si>
  <si>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</si>
  <si>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</si>
  <si>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</si>
  <si>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</si>
  <si>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</si>
  <si>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</si>
  <si>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</si>
  <si>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</si>
  <si>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</si>
  <si>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</si>
  <si>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</si>
  <si>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</si>
  <si>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</si>
  <si>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</si>
  <si>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</si>
  <si>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</si>
  <si>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</si>
  <si>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</si>
  <si>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</si>
  <si>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</si>
  <si>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</si>
  <si>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</si>
  <si>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</si>
  <si>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</si>
  <si>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</si>
  <si>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</si>
  <si>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</si>
  <si>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</si>
  <si>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</si>
  <si>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</si>
  <si>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</si>
  <si>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</si>
  <si>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</si>
  <si>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</si>
  <si>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</si>
  <si>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</si>
  <si>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</si>
  <si>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</si>
  <si>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</si>
  <si>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</si>
  <si>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</si>
  <si>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</si>
  <si>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</si>
  <si>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</si>
  <si>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</si>
  <si>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</si>
  <si>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</si>
  <si>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</si>
  <si>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</si>
  <si>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</si>
  <si>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</si>
  <si>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</si>
  <si>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</si>
  <si>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</si>
  <si>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</si>
  <si>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</si>
  <si>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</si>
  <si>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</si>
  <si>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</si>
  <si>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</si>
  <si>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</si>
  <si>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</si>
  <si>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</si>
  <si>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</si>
  <si>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</si>
  <si>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</si>
  <si>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</si>
  <si>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</si>
  <si>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</si>
  <si>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</si>
  <si>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</si>
  <si>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</si>
  <si>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</si>
  <si>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</si>
  <si>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</si>
  <si>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</si>
  <si>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</si>
  <si>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</si>
  <si>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</si>
  <si>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</si>
  <si>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</si>
  <si>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</si>
  <si>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</si>
  <si>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</si>
  <si>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</si>
  <si>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</si>
  <si>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</si>
  <si>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</si>
  <si>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</si>
  <si>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</si>
  <si>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</si>
  <si>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</si>
  <si>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</si>
  <si>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</si>
  <si>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</si>
  <si>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</si>
  <si>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</si>
  <si>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</si>
  <si>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</si>
  <si>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</si>
  <si>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</si>
  <si>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</si>
  <si>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</si>
  <si>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</si>
  <si>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</si>
  <si>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</si>
  <si>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</si>
  <si>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</si>
  <si>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</si>
  <si>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</si>
  <si>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</si>
  <si>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</si>
  <si>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</si>
  <si>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</si>
  <si>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</si>
  <si>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</si>
  <si>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</si>
  <si>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</si>
  <si>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</si>
  <si>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</si>
  <si>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</si>
  <si>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</si>
  <si>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</si>
  <si>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</si>
  <si>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</si>
  <si>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</si>
  <si>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</si>
  <si>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</si>
  <si>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</si>
  <si>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</si>
  <si>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</si>
  <si>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</si>
  <si>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</si>
  <si>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</si>
  <si>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</si>
  <si>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</si>
  <si>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</si>
  <si>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</si>
  <si>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</si>
  <si>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</si>
  <si>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</si>
  <si>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</si>
  <si>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</si>
  <si>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</si>
  <si>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</si>
  <si>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</si>
  <si>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</si>
  <si>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</si>
  <si>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</si>
  <si>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</si>
  <si>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</si>
  <si>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</si>
  <si>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</si>
  <si>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</si>
  <si>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</si>
  <si>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</si>
  <si>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</si>
  <si>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</si>
  <si>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</si>
  <si>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</si>
  <si>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</si>
  <si>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</si>
  <si>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</si>
  <si>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</si>
  <si>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</si>
  <si>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</si>
  <si>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</si>
  <si>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</si>
  <si>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</si>
  <si>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</si>
  <si>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</si>
  <si>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</si>
  <si>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</si>
  <si>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</si>
  <si>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</si>
  <si>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</si>
  <si>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</si>
  <si>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</si>
  <si>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</si>
  <si>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</si>
  <si>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</si>
  <si>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</si>
  <si>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</si>
  <si>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</si>
  <si>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</si>
  <si>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</si>
  <si>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</si>
  <si>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</si>
  <si>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</si>
  <si>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</si>
  <si>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</si>
  <si>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</si>
  <si>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</si>
  <si>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</si>
  <si>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</si>
  <si>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</si>
  <si>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</si>
  <si>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</si>
  <si>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</si>
  <si>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</si>
  <si>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</si>
  <si>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</si>
  <si>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</si>
  <si>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</si>
  <si>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</si>
  <si>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</si>
  <si>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</si>
  <si>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</si>
  <si>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</si>
  <si>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</si>
  <si>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</si>
  <si>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</si>
  <si>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</si>
  <si>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</si>
  <si>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</si>
  <si>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</si>
  <si>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</si>
  <si>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</si>
  <si>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</si>
  <si>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</si>
  <si>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</si>
  <si>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</si>
  <si>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</si>
  <si>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</si>
  <si>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</si>
  <si>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</si>
  <si>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</si>
  <si>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</si>
  <si>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</si>
  <si>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</si>
  <si>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</si>
  <si>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</si>
  <si>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</si>
  <si>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</si>
  <si>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</si>
  <si>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</si>
  <si>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</si>
  <si>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</si>
  <si>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</si>
  <si>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</si>
  <si>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</si>
  <si>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</si>
  <si>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</si>
  <si>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</si>
  <si>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</si>
  <si>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</si>
  <si>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</si>
  <si>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</si>
  <si>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</si>
  <si>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</si>
  <si>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</si>
  <si>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</si>
  <si>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</si>
  <si>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</si>
  <si>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</si>
  <si>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</si>
  <si>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</si>
  <si>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</si>
  <si>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</si>
  <si>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</si>
  <si>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</si>
  <si>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</si>
  <si>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</si>
  <si>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</si>
  <si>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</si>
  <si>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</si>
  <si>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</si>
  <si>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</si>
  <si>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</si>
  <si>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</si>
  <si>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</si>
  <si>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</si>
  <si>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</si>
  <si>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</si>
  <si>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</si>
  <si>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</si>
  <si>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</si>
  <si>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</si>
  <si>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</si>
  <si>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</si>
  <si>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</si>
  <si>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</si>
  <si>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</si>
  <si>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</si>
  <si>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</si>
  <si>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</si>
  <si>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</si>
  <si>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</si>
  <si>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</si>
  <si>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</si>
  <si>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</si>
  <si>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</si>
  <si>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</si>
  <si>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</si>
  <si>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</si>
  <si>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</si>
  <si>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</si>
  <si>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</si>
  <si>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</si>
  <si>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</si>
  <si>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</si>
  <si>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</si>
  <si>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</si>
  <si>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</si>
  <si>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</si>
  <si>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</si>
  <si>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</si>
  <si>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</si>
  <si>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</si>
  <si>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</si>
  <si>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</si>
  <si>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</si>
  <si>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</si>
  <si>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</si>
  <si>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</si>
  <si>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</si>
  <si>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</si>
  <si>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</si>
  <si>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</si>
  <si>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</si>
  <si>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</si>
  <si>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</si>
  <si>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</si>
  <si>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</si>
  <si>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</si>
  <si>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</si>
  <si>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</si>
  <si>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</si>
  <si>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</si>
  <si>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</si>
  <si>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</si>
  <si>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</si>
  <si>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</si>
  <si>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</si>
  <si>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</si>
  <si>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</si>
  <si>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</si>
  <si>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</si>
  <si>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</si>
  <si>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</si>
  <si>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</si>
  <si>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</si>
  <si>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</si>
  <si>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</si>
  <si>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</si>
  <si>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</si>
  <si>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</si>
  <si>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</si>
  <si>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</si>
  <si>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</si>
  <si>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</si>
  <si>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</si>
  <si>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</si>
  <si>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</si>
  <si>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</si>
  <si>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</si>
  <si>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</si>
  <si>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</si>
  <si>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</si>
  <si>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</si>
  <si>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</si>
  <si>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</si>
  <si>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</si>
  <si>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</si>
  <si>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</si>
  <si>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</si>
  <si>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</si>
  <si>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</si>
  <si>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</si>
  <si>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</si>
  <si>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</si>
  <si>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</si>
  <si>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</si>
  <si>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</si>
  <si>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</si>
  <si>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</si>
  <si>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</si>
  <si>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</si>
  <si>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</si>
  <si>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</si>
  <si>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</si>
  <si>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</si>
  <si>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</si>
  <si>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</si>
  <si>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</si>
  <si>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</si>
  <si>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</si>
  <si>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</si>
  <si>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</si>
  <si>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</si>
  <si>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</si>
  <si>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</si>
  <si>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</si>
  <si>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</si>
  <si>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</si>
  <si>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</si>
  <si>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</si>
  <si>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</si>
  <si>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</si>
  <si>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</si>
  <si>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</si>
  <si>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</si>
  <si>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</si>
  <si>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</si>
  <si>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</si>
  <si>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</si>
  <si>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</si>
  <si>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</si>
  <si>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</si>
  <si>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</si>
  <si>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</si>
  <si>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</si>
  <si>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</si>
  <si>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</si>
  <si>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</si>
  <si>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</si>
  <si>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</si>
  <si>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</si>
  <si>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</si>
  <si>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</si>
  <si>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</si>
  <si>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</si>
  <si>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</si>
  <si>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</si>
  <si>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</si>
  <si>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</si>
  <si>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</si>
  <si>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</si>
  <si>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</si>
  <si>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</si>
  <si>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</si>
  <si>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</si>
  <si>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</si>
  <si>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</si>
  <si>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</si>
  <si>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</si>
  <si>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</si>
  <si>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</si>
  <si>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</si>
  <si>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</si>
  <si>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</si>
  <si>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</si>
  <si>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</si>
  <si>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</si>
  <si>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</si>
  <si>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</si>
  <si>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</si>
  <si>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</si>
  <si>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</si>
  <si>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</si>
  <si>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</si>
  <si>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</si>
  <si>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</si>
  <si>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</si>
  <si>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</si>
  <si>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</si>
  <si>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</si>
  <si>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</si>
  <si>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</si>
  <si>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</si>
  <si>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</si>
  <si>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</si>
  <si>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</si>
  <si>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</si>
  <si>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</si>
  <si>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</si>
  <si>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</si>
  <si>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</si>
  <si>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</si>
  <si>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</si>
  <si>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</si>
  <si>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</si>
  <si>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</si>
  <si>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</si>
  <si>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</si>
  <si>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</si>
  <si>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</si>
  <si>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</si>
  <si>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</si>
  <si>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</si>
  <si>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</si>
  <si>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</si>
  <si>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</si>
  <si>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</si>
  <si>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</si>
  <si>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</si>
  <si>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</si>
  <si>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</si>
  <si>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</si>
  <si>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</si>
  <si>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</si>
  <si>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</si>
  <si>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</si>
  <si>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</si>
  <si>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</si>
  <si>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</si>
  <si>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</si>
  <si>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</si>
  <si>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</si>
  <si>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</si>
  <si>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</si>
  <si>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</si>
  <si>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</si>
  <si>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</si>
  <si>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</si>
  <si>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</si>
  <si>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</si>
  <si>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</si>
  <si>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</si>
  <si>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</si>
  <si>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</si>
  <si>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</si>
  <si>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</si>
  <si>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</si>
  <si>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</si>
  <si>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</si>
  <si>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</si>
  <si>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</si>
  <si>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</si>
  <si>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</si>
  <si>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</si>
  <si>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</si>
  <si>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</si>
  <si>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</si>
  <si>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</si>
  <si>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</si>
  <si>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</si>
  <si>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</si>
  <si>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</si>
  <si>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</si>
  <si>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</si>
  <si>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</si>
  <si>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</si>
  <si>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</si>
  <si>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</si>
  <si>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</si>
  <si>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</si>
  <si>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</si>
  <si>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</si>
  <si>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</si>
  <si>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</si>
  <si>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</si>
  <si>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</si>
  <si>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</si>
  <si>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</si>
  <si>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</si>
  <si>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</si>
  <si>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</si>
  <si>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</si>
  <si>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</si>
  <si>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</si>
  <si>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</si>
  <si>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</si>
  <si>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</si>
  <si>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</si>
  <si>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</si>
  <si>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</si>
  <si>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</si>
  <si>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</si>
  <si>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</si>
  <si>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</si>
  <si>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</si>
  <si>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</si>
  <si>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</si>
  <si>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</si>
  <si>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</si>
  <si>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</si>
  <si>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</si>
  <si>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</si>
  <si>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</si>
  <si>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</si>
  <si>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</si>
  <si>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</si>
  <si>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</si>
  <si>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</si>
  <si>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</si>
  <si>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</si>
  <si>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</si>
  <si>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</si>
  <si>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</si>
  <si>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</si>
  <si>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</si>
  <si>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</si>
  <si>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</si>
  <si>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</si>
  <si>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</si>
  <si>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</si>
  <si>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</si>
  <si>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</si>
  <si>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</si>
  <si>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</si>
  <si>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</si>
  <si>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</si>
  <si>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</si>
  <si>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</si>
  <si>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</si>
  <si>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</si>
  <si>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</si>
  <si>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</si>
  <si>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</si>
  <si>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</si>
  <si>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</si>
  <si>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</si>
  <si>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</si>
  <si>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</si>
  <si>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</si>
  <si>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</si>
  <si>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</si>
  <si>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</si>
  <si>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</si>
  <si>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</si>
  <si>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</si>
  <si>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</si>
  <si>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</si>
  <si>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</si>
  <si>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</si>
  <si>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</si>
  <si>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</si>
  <si>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</si>
  <si>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</si>
  <si>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</si>
  <si>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</si>
  <si>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</si>
  <si>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</si>
  <si>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</si>
  <si>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</si>
  <si>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</si>
  <si>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</si>
  <si>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</si>
  <si>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</si>
  <si>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</si>
  <si>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</si>
  <si>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</si>
  <si>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</si>
  <si>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</si>
  <si>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</si>
  <si>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</si>
  <si>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</si>
  <si>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</si>
  <si>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</si>
  <si>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</si>
  <si>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</si>
  <si>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</si>
  <si>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</si>
  <si>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</si>
  <si>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</si>
  <si>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</si>
  <si>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</si>
  <si>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</si>
  <si>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</si>
  <si>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</si>
  <si>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</si>
  <si>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</si>
  <si>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</si>
  <si>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</si>
  <si>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</si>
  <si>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</si>
  <si>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</si>
  <si>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</si>
  <si>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</si>
  <si>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</si>
  <si>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</si>
  <si>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</si>
  <si>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</si>
  <si>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</si>
  <si>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</si>
  <si>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</si>
  <si>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</si>
  <si>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</si>
  <si>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</si>
  <si>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</si>
  <si>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</si>
  <si>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</si>
  <si>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</si>
  <si>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</si>
  <si>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</si>
  <si>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</si>
  <si>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</si>
  <si>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</si>
  <si>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</si>
  <si>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</si>
  <si>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</si>
  <si>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</si>
  <si>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</si>
  <si>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</si>
  <si>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</si>
  <si>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</si>
  <si>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</si>
  <si>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</si>
  <si>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</si>
  <si>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</si>
  <si>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</si>
  <si>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</si>
  <si>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</si>
  <si>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</si>
  <si>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</si>
  <si>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</si>
  <si>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</si>
  <si>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</si>
  <si>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</si>
  <si>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</si>
  <si>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</si>
  <si>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</si>
  <si>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</si>
  <si>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</si>
  <si>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</si>
  <si>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</si>
  <si>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</si>
  <si>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</si>
  <si>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</si>
  <si>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</si>
  <si>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</si>
  <si>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</si>
  <si>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</si>
  <si>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</si>
  <si>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</si>
  <si>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</si>
  <si>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</si>
  <si>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</si>
  <si>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</si>
  <si>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</si>
  <si>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</si>
  <si>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</si>
  <si>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</si>
  <si>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</si>
  <si>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</si>
  <si>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</si>
  <si>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</si>
  <si>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</si>
  <si>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</si>
  <si>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</si>
  <si>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</si>
  <si>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</si>
  <si>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</si>
  <si>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</si>
  <si>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</si>
  <si>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</si>
  <si>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</si>
  <si>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</si>
  <si>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</si>
  <si>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</si>
  <si>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</si>
  <si>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</si>
  <si>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</si>
  <si>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</si>
  <si>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</si>
  <si>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</si>
  <si>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</si>
  <si>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</si>
  <si>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</si>
  <si>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</si>
  <si>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</si>
  <si>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</si>
  <si>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</si>
  <si>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</si>
  <si>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</si>
  <si>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</si>
  <si>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</si>
  <si>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</si>
  <si>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</si>
  <si>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</si>
  <si>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</si>
  <si>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</si>
  <si>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</si>
  <si>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</si>
  <si>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</si>
  <si>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</si>
  <si>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</si>
  <si>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</si>
  <si>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</si>
  <si>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</si>
  <si>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</si>
  <si>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</si>
  <si>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</si>
  <si>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</si>
  <si>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</si>
  <si>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</si>
  <si>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</si>
  <si>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</si>
  <si>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</si>
  <si>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</si>
  <si>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</si>
  <si>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</si>
  <si>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</si>
  <si>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</si>
  <si>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</si>
  <si>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</si>
  <si>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</si>
  <si>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</si>
  <si>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</si>
  <si>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</si>
  <si>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</si>
  <si>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</si>
  <si>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</si>
  <si>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</si>
  <si>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</si>
  <si>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</si>
  <si>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</si>
  <si>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</si>
  <si>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</si>
  <si>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</si>
  <si>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</si>
  <si>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</si>
  <si>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</si>
  <si>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</si>
  <si>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</si>
  <si>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</si>
  <si>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</si>
  <si>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</si>
  <si>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</si>
  <si>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</si>
  <si>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</si>
  <si>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</si>
  <si>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</si>
  <si>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</si>
  <si>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</si>
  <si>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</si>
  <si>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</si>
  <si>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</si>
  <si>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</si>
  <si>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</si>
  <si>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</si>
  <si>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</si>
  <si>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</si>
  <si>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</si>
  <si>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</si>
  <si>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</si>
  <si>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</si>
  <si>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</si>
  <si>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</si>
  <si>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</si>
  <si>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</si>
  <si>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</si>
  <si>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</si>
  <si>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</si>
  <si>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</si>
  <si>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</si>
  <si>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</si>
  <si>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</si>
  <si>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</si>
  <si>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</si>
  <si>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</si>
  <si>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</si>
  <si>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</si>
  <si>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</si>
  <si>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</si>
  <si>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</si>
  <si>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</si>
  <si>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</si>
  <si>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</si>
  <si>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</si>
  <si>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</si>
  <si>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</si>
  <si>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</si>
  <si>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</si>
  <si>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</si>
  <si>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</si>
  <si>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</si>
  <si>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</si>
  <si>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</si>
  <si>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</si>
  <si>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</si>
  <si>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</si>
  <si>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</si>
  <si>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</si>
  <si>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</si>
  <si>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</si>
  <si>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</si>
  <si>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</si>
  <si>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</si>
  <si>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</si>
  <si>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</si>
  <si>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</si>
  <si>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</si>
  <si>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</si>
  <si>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</si>
  <si>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</si>
  <si>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</si>
  <si>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</si>
  <si>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</si>
  <si>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</si>
  <si>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</si>
  <si>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</si>
  <si>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</si>
  <si>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</si>
  <si>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</si>
  <si>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</si>
  <si>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</si>
  <si>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</si>
  <si>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</si>
  <si>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</si>
  <si>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</si>
  <si>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</si>
  <si>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</si>
  <si>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</si>
  <si>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</si>
  <si>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</si>
  <si>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</si>
  <si>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</si>
  <si>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</si>
  <si>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</si>
  <si>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</si>
  <si>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</si>
  <si>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</si>
  <si>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</si>
  <si>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</si>
  <si>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</si>
  <si>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</si>
  <si>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</si>
  <si>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</si>
  <si>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</si>
  <si>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</si>
  <si>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</si>
  <si>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</si>
  <si>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</si>
  <si>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</si>
  <si>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</si>
  <si>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</si>
  <si>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</si>
  <si>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</si>
  <si>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</si>
  <si>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</si>
  <si>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</si>
  <si>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</si>
  <si>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</si>
  <si>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</si>
  <si>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</si>
  <si>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</si>
  <si>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</si>
  <si>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</si>
  <si>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</si>
  <si>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</si>
  <si>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</si>
  <si>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</si>
  <si>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</si>
  <si>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</si>
  <si>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</si>
  <si>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</si>
  <si>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</si>
  <si>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</si>
  <si>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</si>
  <si>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</si>
  <si>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</si>
  <si>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</si>
  <si>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</si>
  <si>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</si>
  <si>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</si>
  <si>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</si>
  <si>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</si>
  <si>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</si>
  <si>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</si>
  <si>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</si>
  <si>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</si>
  <si>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</si>
  <si>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</si>
  <si>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</si>
  <si>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</si>
  <si>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</si>
  <si>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</si>
  <si>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</si>
  <si>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</si>
  <si>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</si>
  <si>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</si>
  <si>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</si>
  <si>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</si>
  <si>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</si>
  <si>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</si>
  <si>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</si>
  <si>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</si>
  <si>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</si>
  <si>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</si>
  <si>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</si>
  <si>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</si>
  <si>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</si>
  <si>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</si>
  <si>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</si>
  <si>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</si>
  <si>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</si>
  <si>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</si>
  <si>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</si>
  <si>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</si>
  <si>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</si>
  <si>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</si>
  <si>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</si>
  <si>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</si>
  <si>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</si>
  <si>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</si>
  <si>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</si>
  <si>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</si>
  <si>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</si>
  <si>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</si>
  <si>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</si>
  <si>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</si>
  <si>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</si>
  <si>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</si>
  <si>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</si>
  <si>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</si>
  <si>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</si>
  <si>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</si>
  <si>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</si>
  <si>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</si>
  <si>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</si>
  <si>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</si>
  <si>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</si>
  <si>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</si>
  <si>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</si>
  <si>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</si>
  <si>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</si>
  <si>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</si>
  <si>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</si>
  <si>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</si>
  <si>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</si>
  <si>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</si>
  <si>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</si>
  <si>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</si>
  <si>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</si>
  <si>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</si>
  <si>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</si>
  <si>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</si>
  <si>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</si>
  <si>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</si>
  <si>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</si>
  <si>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</si>
  <si>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</si>
  <si>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</si>
  <si>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</si>
  <si>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</si>
  <si>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</si>
  <si>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</si>
  <si>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</si>
  <si>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</si>
  <si>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</si>
  <si>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</si>
  <si>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</si>
  <si>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</si>
  <si>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</si>
  <si>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</si>
  <si>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</si>
  <si>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</si>
  <si>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</si>
  <si>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</si>
  <si>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</si>
  <si>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</si>
  <si>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</si>
  <si>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</si>
  <si>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</si>
  <si>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</si>
  <si>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</si>
  <si>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</si>
  <si>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</si>
  <si>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</si>
  <si>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</si>
  <si>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</si>
  <si>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</si>
  <si>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</si>
  <si>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</si>
  <si>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</si>
  <si>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</si>
  <si>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</si>
  <si>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</si>
  <si>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</si>
  <si>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</si>
  <si>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</si>
  <si>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</si>
  <si>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</si>
  <si>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</si>
  <si>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</si>
  <si>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</si>
  <si>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</si>
  <si>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</si>
  <si>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</si>
  <si>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</si>
  <si>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</si>
  <si>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</si>
  <si>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</si>
  <si>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</si>
  <si>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</si>
  <si>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</si>
  <si>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</si>
  <si>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</si>
  <si>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</si>
  <si>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</si>
  <si>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</si>
  <si>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</si>
  <si>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</si>
  <si>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</si>
  <si>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</si>
  <si>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</si>
  <si>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</si>
  <si>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</si>
  <si>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</si>
  <si>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</si>
  <si>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</si>
  <si>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</si>
  <si>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</si>
  <si>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</si>
  <si>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</si>
  <si>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</si>
  <si>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</si>
  <si>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</si>
  <si>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</si>
  <si>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</si>
  <si>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</si>
  <si>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</si>
  <si>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</si>
  <si>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</si>
  <si>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</si>
  <si>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</si>
  <si>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</si>
  <si>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</si>
  <si>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</si>
  <si>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</si>
  <si>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</si>
  <si>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</si>
  <si>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</si>
  <si>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</si>
  <si>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</si>
  <si>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</si>
  <si>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</si>
  <si>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</si>
  <si>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</si>
  <si>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</si>
  <si>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</si>
  <si>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</si>
  <si>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</si>
  <si>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</si>
  <si>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</si>
  <si>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</si>
  <si>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</si>
  <si>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</si>
  <si>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</si>
  <si>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</si>
  <si>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</si>
  <si>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</si>
  <si>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</si>
  <si>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</si>
  <si>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</si>
  <si>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</si>
  <si>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</si>
  <si>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</si>
  <si>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</si>
  <si>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</si>
  <si>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</si>
  <si>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</si>
  <si>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</si>
  <si>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</si>
  <si>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</si>
  <si>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</si>
  <si>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</si>
  <si>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</si>
  <si>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</si>
  <si>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</si>
  <si>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</si>
  <si>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</si>
  <si>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</si>
  <si>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</si>
  <si>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</si>
  <si>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</si>
  <si>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</si>
  <si>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</si>
  <si>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</si>
  <si>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</si>
  <si>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</si>
  <si>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</si>
  <si>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</si>
  <si>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</si>
  <si>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</si>
  <si>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</si>
  <si>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</si>
  <si>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</si>
  <si>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</si>
  <si>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</si>
  <si>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</si>
  <si>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</si>
  <si>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</si>
  <si>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</si>
  <si>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</si>
  <si>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</si>
  <si>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</si>
  <si>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</si>
  <si>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</si>
  <si>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</si>
  <si>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</si>
  <si>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</si>
  <si>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</si>
  <si>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</si>
  <si>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</si>
  <si>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</si>
  <si>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</si>
  <si>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</si>
  <si>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</si>
  <si>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</si>
  <si>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</si>
  <si>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</si>
  <si>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</si>
  <si>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</si>
  <si>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</si>
  <si>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</si>
  <si>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</si>
  <si>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</si>
  <si>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</si>
  <si>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</si>
  <si>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</si>
  <si>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</si>
  <si>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</si>
  <si>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</si>
  <si>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</si>
  <si>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</si>
  <si>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</si>
  <si>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</si>
  <si>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</si>
  <si>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</si>
  <si>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</si>
  <si>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</si>
  <si>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</si>
  <si>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</si>
  <si>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</si>
  <si>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</si>
  <si>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</si>
  <si>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</si>
  <si>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</si>
  <si>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</si>
  <si>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</si>
  <si>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</si>
  <si>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</si>
  <si>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</si>
  <si>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</si>
  <si>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</si>
  <si>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</si>
  <si>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</si>
  <si>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</si>
  <si>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</si>
  <si>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</si>
  <si>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</si>
  <si>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</si>
  <si>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</si>
  <si>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</si>
  <si>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</si>
  <si>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</si>
  <si>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</si>
  <si>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</si>
  <si>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</si>
  <si>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</si>
  <si>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</si>
  <si>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</si>
  <si>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</si>
  <si>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</si>
  <si>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</si>
  <si>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</si>
  <si>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</si>
  <si>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</si>
  <si>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</si>
  <si>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</si>
  <si>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</si>
  <si>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</si>
  <si>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</si>
  <si>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</si>
  <si>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</si>
  <si>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</si>
  <si>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</si>
  <si>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</si>
  <si>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</si>
  <si>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</si>
  <si>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</si>
  <si>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</si>
  <si>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</si>
  <si>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</si>
  <si>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</si>
  <si>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</si>
  <si>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</si>
  <si>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</si>
  <si>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</si>
  <si>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</si>
  <si>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</si>
  <si>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</si>
  <si>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</si>
  <si>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</si>
  <si>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</si>
  <si>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</si>
  <si>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</si>
  <si>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</si>
  <si>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</si>
  <si>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</si>
  <si>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</si>
  <si>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</si>
  <si>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</si>
  <si>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</si>
  <si>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</si>
  <si>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</si>
  <si>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</si>
  <si>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</si>
  <si>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</si>
  <si>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</si>
  <si>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</si>
  <si>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</si>
  <si>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</si>
  <si>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</si>
  <si>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</si>
  <si>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</si>
  <si>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</si>
  <si>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</si>
  <si>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</si>
  <si>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</si>
  <si>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</si>
  <si>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</si>
  <si>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</si>
  <si>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</si>
  <si>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</si>
  <si>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</si>
  <si>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</si>
  <si>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</si>
  <si>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</si>
  <si>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</si>
  <si>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</si>
  <si>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</si>
  <si>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</si>
  <si>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</si>
  <si>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</si>
  <si>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</si>
  <si>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</si>
  <si>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</si>
  <si>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</si>
  <si>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</si>
  <si>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</si>
  <si>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</si>
  <si>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</si>
  <si>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</si>
  <si>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</si>
  <si>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</si>
  <si>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</si>
  <si>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</si>
  <si>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</si>
  <si>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</si>
  <si>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</si>
  <si>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</si>
  <si>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</si>
  <si>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</si>
  <si>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</si>
  <si>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</si>
  <si>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</si>
  <si>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</si>
  <si>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</si>
  <si>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</si>
  <si>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</si>
  <si>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</si>
  <si>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</si>
  <si>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</si>
  <si>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</si>
  <si>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</si>
  <si>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</si>
  <si>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</si>
  <si>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</si>
  <si>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</si>
  <si>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</si>
  <si>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</si>
  <si>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</si>
  <si>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</si>
  <si>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</si>
  <si>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</si>
  <si>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</si>
  <si>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</si>
  <si>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</si>
  <si>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</si>
  <si>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</si>
  <si>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</si>
  <si>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</si>
  <si>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</si>
  <si>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</si>
  <si>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</si>
  <si>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</si>
  <si>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</si>
  <si>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</si>
  <si>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</si>
  <si>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</si>
  <si>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</si>
  <si>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</si>
  <si>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</si>
  <si>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</si>
  <si>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</si>
  <si>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</si>
  <si>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</si>
  <si>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</si>
  <si>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</si>
  <si>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</si>
  <si>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</si>
  <si>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</si>
  <si>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</si>
  <si>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</si>
  <si>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</si>
  <si>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</si>
  <si>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</si>
  <si>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</si>
  <si>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</si>
  <si>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</si>
  <si>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</si>
  <si>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</si>
  <si>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</si>
  <si>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</si>
  <si>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</si>
  <si>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</si>
  <si>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</si>
  <si>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</si>
  <si>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</si>
  <si>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</si>
  <si>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</si>
  <si>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</si>
  <si>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</si>
  <si>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</si>
  <si>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</si>
  <si>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</si>
  <si>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</si>
  <si>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</si>
  <si>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</si>
  <si>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</si>
  <si>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</si>
  <si>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</si>
  <si>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</si>
  <si>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</si>
  <si>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</si>
  <si>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</si>
  <si>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</si>
  <si>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</si>
  <si>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</si>
  <si>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</si>
  <si>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</si>
  <si>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</si>
  <si>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</si>
  <si>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</si>
  <si>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</si>
  <si>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</si>
  <si>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</si>
  <si>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</si>
  <si>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</si>
  <si>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</si>
  <si>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</si>
  <si>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</si>
  <si>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</si>
  <si>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</si>
  <si>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</si>
  <si>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</si>
  <si>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</si>
  <si>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</si>
  <si>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</si>
  <si>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</si>
  <si>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</si>
  <si>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</si>
  <si>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</si>
  <si>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</si>
  <si>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</si>
  <si>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</si>
  <si>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</si>
  <si>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</si>
  <si>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</si>
  <si>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</si>
  <si>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</si>
  <si>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</si>
  <si>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</si>
  <si>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</si>
  <si>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</si>
  <si>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</si>
  <si>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</si>
  <si>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</si>
  <si>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</si>
  <si>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</si>
  <si>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</si>
  <si>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</si>
  <si>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</si>
  <si>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</si>
  <si>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</si>
  <si>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</si>
  <si>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</si>
  <si>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</si>
  <si>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</si>
  <si>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</si>
  <si>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</si>
  <si>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</si>
  <si>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</si>
  <si>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</si>
  <si>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</si>
  <si>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</si>
  <si>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</si>
  <si>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</si>
  <si>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</si>
  <si>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</si>
  <si>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</si>
  <si>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</si>
  <si>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</si>
  <si>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</si>
  <si>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</si>
  <si>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</si>
  <si>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</si>
  <si>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</si>
  <si>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</si>
  <si>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</si>
  <si>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</si>
  <si>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</si>
  <si>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</si>
  <si>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</si>
  <si>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</si>
  <si>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</si>
  <si>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</si>
  <si>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</si>
  <si>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</si>
  <si>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</si>
  <si>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</si>
  <si>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</si>
  <si>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</si>
  <si>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</si>
  <si>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</si>
  <si>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</si>
  <si>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</si>
  <si>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</si>
  <si>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</si>
  <si>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</si>
  <si>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</si>
  <si>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</si>
  <si>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</si>
  <si>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</si>
  <si>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</si>
  <si>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</si>
  <si>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</si>
  <si>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</si>
  <si>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</si>
  <si>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</si>
  <si>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</si>
  <si>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</si>
  <si>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</si>
  <si>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</si>
  <si>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</si>
  <si>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</si>
  <si>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</si>
  <si>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</si>
  <si>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</si>
  <si>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</si>
  <si>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</si>
  <si>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</si>
  <si>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</si>
  <si>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</si>
  <si>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</si>
  <si>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</si>
  <si>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</si>
  <si>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</si>
  <si>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</si>
  <si>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</si>
  <si>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</si>
  <si>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</si>
  <si>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</si>
  <si>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</si>
  <si>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</si>
  <si>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</si>
  <si>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</si>
  <si>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</si>
  <si>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</si>
  <si>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</si>
  <si>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</si>
  <si>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</si>
  <si>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</si>
  <si>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</si>
  <si>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</si>
  <si>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</si>
  <si>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</si>
  <si>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</si>
  <si>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</si>
  <si>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</si>
  <si>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</si>
  <si>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</si>
  <si>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</si>
  <si>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</si>
  <si>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</si>
  <si>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</si>
  <si>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</si>
  <si>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</si>
  <si>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</si>
  <si>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</si>
  <si>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</si>
  <si>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</si>
  <si>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</si>
  <si>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</si>
  <si>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</si>
  <si>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</si>
  <si>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</si>
  <si>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</si>
  <si>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</si>
  <si>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</si>
  <si>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</si>
  <si>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</si>
  <si>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</si>
  <si>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</si>
  <si>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</si>
  <si>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</si>
  <si>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</si>
  <si>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</si>
  <si>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</si>
  <si>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</si>
  <si>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</si>
  <si>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</si>
  <si>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</si>
  <si>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</si>
  <si>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</si>
  <si>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</si>
  <si>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</si>
  <si>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</si>
  <si>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</si>
  <si>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</si>
  <si>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</si>
  <si>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</si>
  <si>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</si>
  <si>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</si>
  <si>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</si>
  <si>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</si>
  <si>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</si>
  <si>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</si>
  <si>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</si>
  <si>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</si>
  <si>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</si>
  <si>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</si>
  <si>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</si>
  <si>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</si>
  <si>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</si>
  <si>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</si>
  <si>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</si>
  <si>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</si>
  <si>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</si>
  <si>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</si>
  <si>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</si>
  <si>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</si>
  <si>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</si>
  <si>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</si>
  <si>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</si>
  <si>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</si>
  <si>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</si>
  <si>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</si>
  <si>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</si>
  <si>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</si>
  <si>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</si>
  <si>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</si>
  <si>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</si>
  <si>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</si>
  <si>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</si>
  <si>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</si>
  <si>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</si>
  <si>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</si>
  <si>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</si>
  <si>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</si>
  <si>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</si>
  <si>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</si>
  <si>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</si>
  <si>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</si>
  <si>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</si>
  <si>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</si>
  <si>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</si>
  <si>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</si>
  <si>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</si>
  <si>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</si>
  <si>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</si>
  <si>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</si>
  <si>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</si>
  <si>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</si>
  <si>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</si>
  <si>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</si>
  <si>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</si>
  <si>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</si>
  <si>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</si>
  <si>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</si>
  <si>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</si>
  <si>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</si>
  <si>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</si>
  <si>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</si>
  <si>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</si>
  <si>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</si>
  <si>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</si>
  <si>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</si>
  <si>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</si>
  <si>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</si>
  <si>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</si>
  <si>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</si>
  <si>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</si>
  <si>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</si>
  <si>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</si>
  <si>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</si>
  <si>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</si>
  <si>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</si>
  <si>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</si>
  <si>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</si>
  <si>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</si>
  <si>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</si>
  <si>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</si>
  <si>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</si>
  <si>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</si>
  <si>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</si>
  <si>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</si>
  <si>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</si>
  <si>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</si>
  <si>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</si>
  <si>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</si>
  <si>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</si>
  <si>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</si>
  <si>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</si>
  <si>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</si>
  <si>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</si>
  <si>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</si>
  <si>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</si>
  <si>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</si>
  <si>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</si>
  <si>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</si>
  <si>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</si>
  <si>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</si>
  <si>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</si>
  <si>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</si>
  <si>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</si>
  <si>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</si>
  <si>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</si>
  <si>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</si>
  <si>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</si>
  <si>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</si>
  <si>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</si>
  <si>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</si>
  <si>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</si>
  <si>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</si>
  <si>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</si>
  <si>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</si>
  <si>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</si>
  <si>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</si>
  <si>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</si>
  <si>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</si>
  <si>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</si>
  <si>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</si>
  <si>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</si>
  <si>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</si>
  <si>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</si>
  <si>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</si>
  <si>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</si>
  <si>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</si>
  <si>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</si>
  <si>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</si>
  <si>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</si>
  <si>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</si>
  <si>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</si>
  <si>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</si>
  <si>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</si>
  <si>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</si>
  <si>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</si>
  <si>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</si>
  <si>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</si>
  <si>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</si>
  <si>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</si>
  <si>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</si>
  <si>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</si>
  <si>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</si>
  <si>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</si>
  <si>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</si>
  <si>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</si>
  <si>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</si>
  <si>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</si>
  <si>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</si>
  <si>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</si>
  <si>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</si>
  <si>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</si>
  <si>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</si>
  <si>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</si>
  <si>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</si>
  <si>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</si>
  <si>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</si>
  <si>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</si>
  <si>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</si>
  <si>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</si>
  <si>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</si>
  <si>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</si>
  <si>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</si>
  <si>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</si>
  <si>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</si>
  <si>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</si>
  <si>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</si>
  <si>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</si>
  <si>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</si>
  <si>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</si>
  <si>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</si>
  <si>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</si>
  <si>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</si>
  <si>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</si>
  <si>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</si>
  <si>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</si>
  <si>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</si>
  <si>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</si>
  <si>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</si>
  <si>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</si>
  <si>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</si>
  <si>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</si>
  <si>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</si>
  <si>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</si>
  <si>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</si>
  <si>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</si>
  <si>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</si>
  <si>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</si>
  <si>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</si>
  <si>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</si>
  <si>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</si>
  <si>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</si>
  <si>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</si>
  <si>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</si>
  <si>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</si>
  <si>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</si>
  <si>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</si>
  <si>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</si>
  <si>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</si>
  <si>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</si>
  <si>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</si>
  <si>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</si>
  <si>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</si>
  <si>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</si>
  <si>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</si>
  <si>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</si>
  <si>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</si>
  <si>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</si>
  <si>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</si>
  <si>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</si>
  <si>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</si>
  <si>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</si>
  <si>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</si>
  <si>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</si>
  <si>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</si>
  <si>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</si>
  <si>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</si>
  <si>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</si>
  <si>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</si>
  <si>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</si>
  <si>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</si>
  <si>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</si>
  <si>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</si>
  <si>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</si>
  <si>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</si>
  <si>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</si>
  <si>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</si>
  <si>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</si>
  <si>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</si>
  <si>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</si>
  <si>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</si>
  <si>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</si>
  <si>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</si>
  <si>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</si>
  <si>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</si>
  <si>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</si>
  <si>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</si>
  <si>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</si>
  <si>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</si>
  <si>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</si>
  <si>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</si>
  <si>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</si>
  <si>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</si>
  <si>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</si>
  <si>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</si>
  <si>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</si>
  <si>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</si>
  <si>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</si>
  <si>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</si>
  <si>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</si>
  <si>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</si>
  <si>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</si>
  <si>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</si>
  <si>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</si>
  <si>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</si>
  <si>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</si>
  <si>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</si>
  <si>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</si>
  <si>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</si>
  <si>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</si>
  <si>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</si>
  <si>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</si>
  <si>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</si>
  <si>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</si>
  <si>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</si>
  <si>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</si>
  <si>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</si>
  <si>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</si>
  <si>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</si>
  <si>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</si>
  <si>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</si>
  <si>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</si>
  <si>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</si>
  <si>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</si>
  <si>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</si>
  <si>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</si>
  <si>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</si>
  <si>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</si>
  <si>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</si>
  <si>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</si>
  <si>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</si>
  <si>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</si>
  <si>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</si>
  <si>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</si>
  <si>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</si>
  <si>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</si>
  <si>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</si>
  <si>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</si>
  <si>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</si>
  <si>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</si>
  <si>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</si>
  <si>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</si>
  <si>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</si>
  <si>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</si>
  <si>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</si>
  <si>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</si>
  <si>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</si>
  <si>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</si>
  <si>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</si>
  <si>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</si>
  <si>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</si>
  <si>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</si>
  <si>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</si>
  <si>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</si>
  <si>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</si>
  <si>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</si>
  <si>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</si>
  <si>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</si>
  <si>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</si>
  <si>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</si>
  <si>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</si>
  <si>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</si>
  <si>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</si>
  <si>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</si>
  <si>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</si>
  <si>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</si>
  <si>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</si>
  <si>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</si>
  <si>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</si>
  <si>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</si>
  <si>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</si>
  <si>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</si>
  <si>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</si>
  <si>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</si>
  <si>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</si>
  <si>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</si>
  <si>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</si>
  <si>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</si>
  <si>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</si>
  <si>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</si>
  <si>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</si>
  <si>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</si>
  <si>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</si>
  <si>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</si>
  <si>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</si>
  <si>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</si>
  <si>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</si>
  <si>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</si>
  <si>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</si>
  <si>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</si>
  <si>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</si>
  <si>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</si>
  <si>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</si>
  <si>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</si>
  <si>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</si>
  <si>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</si>
  <si>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</si>
  <si>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</si>
  <si>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</si>
  <si>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</si>
  <si>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</si>
  <si>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</si>
  <si>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</si>
  <si>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</si>
  <si>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</si>
  <si>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</si>
  <si>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</si>
  <si>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</si>
  <si>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</si>
  <si>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</si>
  <si>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</si>
  <si>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</si>
  <si>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</si>
  <si>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</si>
  <si>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</si>
  <si>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</si>
  <si>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</si>
  <si>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</si>
  <si>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</si>
  <si>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</si>
  <si>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</si>
  <si>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</si>
  <si>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</si>
  <si>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</si>
  <si>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</si>
  <si>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</si>
  <si>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</si>
  <si>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</si>
  <si>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</si>
  <si>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</si>
  <si>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</si>
  <si>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</si>
  <si>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</si>
  <si>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</si>
  <si>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</si>
  <si>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</si>
  <si>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</si>
  <si>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</si>
  <si>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</si>
  <si>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</si>
  <si>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</si>
  <si>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</si>
  <si>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</si>
  <si>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</si>
  <si>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</si>
  <si>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</si>
  <si>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</si>
  <si>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</si>
  <si>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</si>
  <si>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</si>
  <si>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</si>
  <si>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</si>
  <si>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</si>
  <si>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</si>
  <si>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</si>
  <si>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</si>
  <si>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</si>
  <si>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</si>
  <si>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</si>
  <si>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</si>
  <si>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</si>
  <si>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</si>
  <si>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</si>
  <si>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</si>
  <si>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</si>
  <si>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</si>
  <si>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</si>
  <si>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</si>
  <si>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</si>
  <si>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</si>
  <si>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</si>
  <si>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</si>
  <si>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</si>
  <si>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</si>
  <si>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</si>
  <si>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</si>
  <si>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</si>
  <si>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</si>
  <si>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</si>
  <si>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</si>
  <si>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</si>
  <si>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</si>
  <si>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</si>
  <si>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</si>
  <si>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</si>
  <si>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</si>
  <si>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</si>
  <si>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</si>
  <si>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</si>
  <si>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</si>
  <si>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</si>
  <si>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</si>
  <si>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</si>
  <si>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</si>
  <si>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</si>
  <si>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</si>
  <si>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</si>
  <si>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</si>
  <si>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</si>
  <si>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</si>
  <si>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</si>
  <si>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</si>
  <si>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</si>
  <si>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</si>
  <si>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</si>
  <si>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</si>
  <si>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</si>
  <si>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</si>
  <si>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</si>
  <si>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</si>
  <si>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</si>
  <si>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</si>
  <si>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</si>
  <si>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</si>
  <si>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</si>
  <si>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</si>
  <si>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</si>
  <si>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</si>
  <si>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</si>
  <si>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</si>
  <si>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</si>
  <si>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</si>
  <si>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</si>
  <si>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</si>
  <si>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</si>
  <si>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</si>
  <si>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</si>
  <si>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</si>
  <si>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</si>
  <si>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</si>
  <si>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</si>
  <si>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</si>
  <si>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</si>
  <si>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</si>
  <si>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</si>
  <si>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</si>
  <si>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</si>
  <si>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</si>
  <si>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</si>
  <si>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</si>
  <si>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</si>
  <si>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</si>
  <si>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</si>
  <si>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</si>
  <si>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</si>
  <si>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</si>
  <si>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</si>
  <si>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</si>
  <si>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</si>
  <si>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</si>
  <si>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</si>
  <si>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</si>
  <si>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</si>
  <si>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</si>
  <si>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</si>
  <si>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</si>
  <si>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</si>
  <si>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</si>
  <si>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</si>
  <si>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</si>
  <si>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</si>
  <si>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</si>
  <si>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</si>
  <si>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</si>
  <si>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</si>
  <si>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</si>
  <si>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</si>
  <si>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</si>
  <si>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</si>
  <si>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</si>
  <si>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</si>
  <si>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</si>
  <si>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</si>
  <si>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</si>
  <si>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</si>
  <si>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</si>
  <si>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</si>
  <si>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</si>
  <si>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</si>
  <si>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</si>
  <si>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</si>
  <si>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</si>
  <si>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</si>
  <si>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</si>
  <si>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</si>
  <si>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</si>
  <si>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</si>
  <si>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</si>
  <si>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</si>
  <si>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</si>
  <si>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</si>
  <si>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</si>
  <si>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</si>
  <si>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</si>
  <si>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</si>
  <si>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</si>
  <si>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</si>
  <si>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</si>
  <si>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</si>
  <si>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</si>
  <si>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</si>
  <si>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</si>
  <si>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</si>
  <si>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</si>
  <si>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</si>
  <si>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</si>
  <si>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</si>
  <si>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</si>
  <si>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</si>
  <si>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</si>
  <si>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</si>
  <si>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</si>
  <si>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</si>
  <si>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</si>
  <si>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</si>
  <si>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</si>
  <si>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</si>
  <si>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</si>
  <si>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</si>
  <si>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</si>
  <si>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</si>
  <si>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</si>
  <si>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</si>
  <si>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</si>
  <si>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</si>
  <si>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</si>
  <si>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</si>
  <si>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</si>
  <si>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</si>
  <si>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</si>
  <si>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</si>
  <si>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</si>
  <si>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</si>
  <si>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</si>
  <si>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</si>
  <si>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</si>
  <si>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</si>
  <si>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</si>
  <si>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</si>
  <si>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</si>
  <si>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</si>
  <si>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</si>
  <si>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</si>
  <si>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</si>
  <si>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</si>
  <si>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</si>
  <si>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</si>
  <si>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</si>
  <si>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</si>
  <si>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</si>
  <si>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</si>
  <si>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</si>
  <si>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</si>
  <si>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</si>
  <si>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</si>
  <si>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</si>
  <si>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</si>
  <si>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</si>
  <si>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</si>
  <si>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</si>
  <si>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</si>
  <si>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</si>
  <si>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</si>
  <si>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</si>
  <si>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</si>
  <si>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</si>
  <si>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</si>
  <si>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</si>
  <si>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</si>
  <si>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</si>
  <si>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</si>
  <si>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</si>
  <si>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</si>
  <si>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</si>
  <si>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</si>
  <si>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</si>
  <si>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</si>
  <si>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</si>
  <si>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</si>
  <si>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</si>
  <si>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</si>
  <si>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</si>
  <si>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</si>
  <si>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</si>
  <si>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</si>
  <si>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</si>
  <si>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</si>
  <si>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</si>
  <si>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</si>
  <si>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</si>
  <si>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</si>
  <si>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</si>
  <si>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</si>
  <si>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</si>
  <si>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</si>
  <si>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</si>
  <si>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</si>
  <si>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</si>
  <si>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</si>
  <si>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</si>
  <si>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</si>
  <si>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</si>
  <si>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</si>
  <si>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</si>
  <si>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</si>
  <si>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</si>
  <si>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</si>
  <si>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</si>
  <si>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</si>
  <si>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</si>
  <si>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</si>
  <si>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</si>
  <si>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</si>
  <si>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</si>
  <si>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</si>
  <si>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</si>
  <si>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</si>
  <si>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</si>
  <si>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</si>
  <si>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</si>
  <si>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</si>
  <si>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</si>
  <si>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</si>
  <si>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</si>
  <si>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</si>
  <si>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</si>
  <si>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</si>
  <si>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</si>
  <si>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</si>
  <si>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</si>
  <si>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</si>
  <si>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</si>
  <si>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</si>
  <si>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</si>
  <si>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</si>
  <si>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</si>
  <si>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</si>
  <si>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</si>
  <si>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</si>
  <si>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</si>
  <si>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</si>
  <si>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</si>
  <si>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</si>
  <si>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</si>
  <si>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</si>
  <si>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</si>
  <si>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</si>
  <si>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</si>
  <si>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</si>
  <si>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</si>
  <si>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</si>
  <si>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</si>
  <si>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</si>
  <si>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</si>
  <si>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</si>
  <si>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</si>
  <si>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</si>
  <si>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</si>
  <si>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</si>
  <si>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</si>
  <si>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</si>
  <si>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</si>
  <si>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</si>
  <si>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</si>
  <si>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</si>
  <si>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</si>
  <si>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</si>
  <si>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</si>
  <si>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</si>
  <si>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</si>
  <si>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</si>
  <si>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</si>
  <si>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</si>
  <si>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</si>
  <si>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</si>
  <si>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</si>
  <si>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</si>
  <si>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</si>
  <si>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</si>
  <si>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</si>
  <si>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</si>
  <si>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</si>
  <si>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</si>
  <si>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</si>
  <si>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</si>
  <si>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</si>
  <si>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</si>
  <si>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</si>
  <si>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</si>
  <si>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</si>
  <si>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</si>
  <si>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</si>
  <si>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</si>
  <si>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</si>
  <si>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</si>
  <si>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</si>
  <si>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</si>
  <si>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</si>
  <si>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</si>
  <si>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</si>
  <si>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</si>
  <si>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</si>
  <si>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</si>
  <si>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</si>
  <si>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</si>
  <si>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</si>
  <si>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</si>
  <si>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</si>
  <si>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</si>
  <si>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</si>
  <si>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</si>
  <si>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</si>
  <si>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</si>
  <si>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</si>
  <si>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</si>
  <si>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</si>
  <si>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</si>
  <si>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</si>
  <si>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</si>
  <si>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</si>
  <si>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</si>
  <si>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</si>
  <si>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</si>
  <si>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</si>
  <si>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</si>
  <si>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</si>
  <si>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</si>
  <si>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</si>
  <si>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</si>
  <si>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</si>
  <si>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</si>
  <si>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</si>
  <si>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</si>
  <si>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</si>
  <si>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</si>
  <si>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</si>
  <si>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</si>
  <si>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</si>
  <si>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</si>
  <si>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</si>
  <si>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</si>
  <si>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</si>
  <si>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</si>
  <si>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</si>
  <si>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</si>
  <si>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</si>
  <si>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</si>
  <si>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</si>
  <si>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</si>
  <si>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</si>
  <si>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</si>
  <si>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</si>
  <si>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</si>
  <si>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</si>
  <si>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</si>
  <si>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</si>
  <si>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</si>
  <si>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</si>
  <si>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</si>
  <si>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</si>
  <si>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</si>
  <si>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</si>
  <si>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</si>
  <si>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</si>
  <si>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</si>
  <si>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</si>
  <si>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</si>
  <si>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</si>
  <si>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</si>
  <si>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</si>
  <si>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</si>
  <si>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</si>
  <si>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</si>
  <si>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</si>
  <si>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</si>
  <si>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</si>
  <si>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</si>
  <si>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</si>
  <si>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</si>
  <si>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</si>
  <si>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</si>
  <si>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</si>
  <si>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</si>
  <si>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</si>
  <si>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</si>
  <si>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</si>
  <si>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</si>
  <si>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</si>
  <si>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</si>
  <si>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</si>
  <si>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</si>
  <si>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</si>
  <si>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</si>
  <si>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</si>
  <si>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</si>
  <si>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</si>
  <si>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</si>
  <si>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</si>
  <si>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</si>
  <si>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</si>
  <si>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</si>
  <si>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</si>
  <si>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</si>
  <si>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</si>
  <si>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</si>
  <si>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</si>
  <si>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</si>
  <si>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</si>
  <si>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</si>
  <si>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</si>
  <si>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</si>
  <si>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</si>
  <si>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</si>
  <si>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</si>
  <si>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</si>
  <si>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</si>
  <si>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</si>
  <si>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</si>
  <si>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</si>
  <si>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</si>
  <si>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</si>
  <si>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</si>
  <si>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</si>
  <si>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</si>
  <si>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</si>
  <si>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</si>
  <si>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</si>
  <si>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</si>
  <si>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</si>
  <si>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</si>
  <si>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</si>
  <si>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</si>
  <si>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</si>
  <si>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</si>
  <si>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</si>
  <si>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</si>
  <si>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</si>
  <si>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</si>
  <si>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</si>
  <si>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</si>
  <si>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</si>
  <si>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</si>
  <si>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</si>
  <si>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</si>
  <si>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</si>
  <si>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</si>
  <si>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</si>
  <si>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</si>
  <si>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</si>
  <si>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</si>
  <si>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</si>
  <si>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</si>
  <si>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</si>
  <si>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</si>
  <si>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</si>
  <si>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</si>
  <si>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</si>
  <si>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</si>
  <si>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</si>
  <si>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</si>
  <si>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</si>
  <si>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</si>
  <si>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</si>
  <si>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</si>
  <si>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</si>
  <si>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</si>
  <si>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</si>
  <si>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</si>
  <si>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</si>
  <si>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</si>
  <si>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</si>
  <si>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</si>
  <si>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</si>
  <si>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</si>
  <si>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</si>
  <si>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</si>
  <si>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</si>
  <si>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</si>
  <si>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</si>
  <si>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</si>
  <si>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</si>
  <si>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</si>
  <si>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</si>
  <si>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</si>
  <si>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</si>
  <si>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</si>
  <si>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</si>
  <si>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</si>
  <si>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</si>
  <si>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</si>
  <si>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</si>
  <si>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</si>
  <si>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</si>
  <si>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</si>
  <si>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</si>
  <si>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</si>
  <si>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</si>
  <si>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</si>
  <si>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</si>
  <si>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</si>
  <si>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</si>
  <si>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</si>
  <si>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</si>
  <si>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</si>
  <si>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</si>
  <si>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</si>
  <si>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</si>
  <si>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</si>
  <si>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</si>
  <si>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</si>
  <si>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</si>
  <si>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</si>
  <si>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</si>
  <si>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</si>
  <si>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</si>
  <si>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</si>
  <si>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</si>
  <si>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</si>
  <si>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</si>
  <si>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</si>
  <si>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</si>
  <si>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</si>
  <si>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</si>
  <si>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</si>
  <si>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</si>
  <si>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</si>
  <si>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</si>
  <si>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</si>
  <si>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</si>
  <si>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</si>
  <si>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</si>
  <si>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</si>
  <si>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</si>
  <si>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</si>
  <si>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</si>
  <si>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</si>
  <si>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</si>
  <si>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</si>
  <si>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</si>
  <si>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</si>
  <si>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</si>
  <si>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</si>
  <si>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</si>
  <si>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</si>
  <si>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</si>
  <si>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</si>
  <si>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</si>
  <si>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</si>
  <si>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</si>
  <si>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</si>
  <si>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</si>
  <si>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</si>
  <si>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</si>
  <si>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</si>
  <si>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</si>
  <si>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</si>
  <si>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</si>
  <si>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</si>
  <si>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</si>
  <si>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</si>
  <si>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</si>
  <si>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</si>
  <si>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</si>
  <si>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</si>
  <si>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</si>
  <si>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</si>
  <si>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</si>
  <si>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</si>
  <si>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</si>
  <si>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</si>
  <si>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</si>
  <si>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</si>
  <si>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</si>
  <si>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</si>
  <si>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</si>
  <si>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</si>
  <si>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</si>
  <si>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</si>
  <si>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</si>
  <si>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</si>
  <si>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</si>
  <si>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</si>
  <si>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</si>
  <si>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</si>
  <si>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</si>
  <si>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</si>
  <si>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</si>
  <si>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</si>
  <si>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</si>
  <si>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</si>
  <si>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</si>
  <si>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</si>
  <si>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</si>
  <si>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</si>
  <si>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</si>
  <si>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</si>
  <si>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</si>
  <si>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</si>
  <si>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</si>
  <si>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</si>
  <si>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</si>
  <si>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</si>
  <si>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</si>
  <si>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</si>
  <si>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</si>
  <si>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</si>
  <si>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</si>
  <si>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</si>
  <si>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</si>
  <si>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</si>
  <si>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</si>
  <si>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</si>
  <si>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</si>
  <si>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</si>
  <si>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</si>
  <si>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</si>
  <si>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</si>
  <si>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</si>
  <si>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</si>
  <si>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</si>
  <si>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</si>
  <si>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</si>
  <si>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</si>
  <si>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</si>
  <si>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</si>
  <si>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</si>
  <si>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</si>
  <si>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</si>
  <si>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</si>
  <si>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</si>
  <si>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</si>
  <si>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</si>
  <si>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</si>
  <si>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</si>
  <si>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</si>
  <si>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</si>
  <si>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</si>
  <si>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</si>
  <si>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</si>
  <si>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</si>
  <si>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</si>
  <si>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</si>
  <si>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</si>
  <si>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</si>
  <si>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</si>
  <si>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</si>
  <si>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</si>
  <si>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</si>
  <si>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</si>
  <si>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</si>
  <si>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</si>
  <si>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</si>
  <si>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</si>
  <si>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</si>
  <si>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</si>
  <si>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</si>
  <si>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</si>
  <si>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</si>
  <si>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</si>
  <si>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</si>
  <si>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</si>
  <si>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</si>
  <si>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</si>
  <si>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</si>
  <si>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</si>
  <si>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</si>
  <si>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</si>
  <si>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</si>
  <si>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</si>
  <si>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</si>
  <si>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</si>
  <si>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</si>
  <si>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</si>
  <si>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</si>
  <si>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</si>
  <si>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</si>
  <si>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</si>
  <si>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</si>
  <si>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</si>
  <si>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</si>
  <si>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</si>
  <si>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</si>
  <si>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</si>
  <si>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</si>
  <si>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</si>
  <si>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</si>
  <si>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</si>
  <si>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</si>
  <si>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</si>
  <si>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</si>
  <si>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</si>
  <si>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</si>
  <si>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</si>
  <si>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</si>
  <si>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</si>
  <si>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</si>
  <si>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</si>
  <si>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</si>
  <si>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</si>
  <si>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</si>
  <si>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</si>
  <si>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</si>
  <si>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</si>
  <si>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</si>
  <si>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</si>
  <si>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</si>
  <si>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</si>
  <si>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</si>
  <si>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</si>
  <si>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</si>
  <si>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</si>
  <si>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</si>
  <si>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</si>
  <si>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</si>
  <si>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</si>
  <si>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</si>
  <si>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</si>
  <si>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</si>
  <si>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</si>
  <si>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</si>
  <si>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</si>
  <si>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</si>
  <si>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</si>
  <si>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</si>
  <si>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</si>
  <si>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</si>
  <si>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</si>
  <si>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</si>
  <si>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</si>
  <si>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</si>
  <si>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</si>
  <si>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</si>
  <si>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</si>
  <si>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</si>
  <si>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</si>
  <si>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</si>
  <si>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</si>
  <si>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</si>
  <si>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</si>
  <si>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</si>
  <si>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</si>
  <si>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</si>
  <si>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</si>
  <si>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</si>
  <si>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</si>
  <si>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</si>
  <si>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</si>
  <si>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</si>
  <si>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</si>
  <si>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</si>
  <si>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</si>
  <si>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</si>
  <si>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</si>
  <si>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</si>
  <si>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</si>
  <si>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</si>
  <si>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</si>
  <si>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</si>
  <si>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</si>
  <si>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</si>
  <si>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</si>
  <si>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</si>
  <si>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</si>
  <si>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</si>
  <si>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</si>
  <si>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</si>
  <si>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</si>
  <si>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</si>
  <si>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</si>
  <si>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</si>
  <si>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</si>
  <si>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</si>
  <si>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</si>
  <si>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</si>
  <si>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</si>
  <si>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</si>
  <si>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</si>
  <si>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</si>
  <si>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</si>
  <si>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</si>
  <si>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</si>
  <si>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</si>
  <si>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</si>
  <si>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</si>
  <si>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</si>
  <si>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</si>
  <si>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</si>
  <si>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</si>
  <si>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</si>
  <si>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</si>
  <si>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</si>
  <si>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</si>
  <si>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</si>
  <si>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</si>
  <si>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</si>
  <si>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</si>
  <si>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</si>
  <si>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</si>
  <si>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</si>
  <si>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</si>
  <si>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</si>
  <si>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</si>
  <si>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</si>
  <si>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</si>
  <si>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</si>
  <si>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</si>
  <si>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</si>
  <si>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</si>
  <si>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</si>
  <si>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</si>
  <si>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</si>
  <si>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</si>
  <si>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</si>
  <si>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</si>
  <si>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</si>
  <si>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</si>
  <si>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</si>
  <si>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</si>
  <si>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</si>
  <si>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</si>
  <si>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</si>
  <si>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</si>
  <si>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</si>
  <si>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</si>
  <si>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</si>
  <si>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</si>
  <si>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</si>
  <si>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</si>
  <si>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</si>
  <si>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</si>
  <si>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</si>
  <si>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</si>
  <si>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</si>
  <si>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</si>
  <si>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</si>
  <si>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</si>
  <si>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</si>
  <si>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</si>
  <si>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</si>
  <si>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</si>
  <si>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</si>
  <si>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</si>
  <si>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</si>
  <si>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</si>
  <si>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</si>
  <si>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</si>
  <si>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</si>
  <si>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</si>
  <si>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</si>
  <si>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</si>
  <si>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</si>
  <si>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</si>
  <si>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</si>
  <si>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</si>
  <si>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</si>
  <si>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</si>
  <si>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</si>
  <si>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</si>
  <si>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</si>
  <si>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</si>
  <si>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</si>
  <si>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</si>
  <si>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</si>
  <si>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</si>
  <si>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</si>
  <si>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</si>
  <si>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</si>
  <si>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</si>
  <si>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</si>
  <si>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</si>
  <si>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</si>
  <si>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</si>
  <si>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</si>
  <si>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</si>
  <si>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</si>
  <si>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</si>
  <si>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</si>
  <si>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</si>
  <si>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</si>
  <si>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</si>
  <si>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</si>
  <si>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</si>
  <si>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</si>
  <si>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</si>
  <si>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</si>
  <si>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</si>
  <si>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</si>
  <si>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</si>
  <si>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</si>
  <si>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</si>
  <si>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</si>
  <si>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</si>
  <si>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</si>
  <si>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</si>
  <si>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</si>
  <si>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</si>
  <si>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</si>
  <si>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</si>
  <si>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</si>
  <si>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</si>
  <si>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</si>
  <si>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</si>
  <si>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</si>
  <si>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</si>
  <si>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</si>
  <si>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</si>
  <si>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</si>
  <si>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</si>
  <si>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</si>
  <si>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</si>
  <si>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</si>
  <si>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</si>
  <si>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</si>
  <si>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</si>
  <si>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</si>
  <si>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</si>
  <si>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</si>
  <si>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</si>
  <si>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</si>
  <si>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</si>
  <si>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</si>
  <si>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</si>
  <si>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</si>
  <si>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</si>
  <si>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</si>
  <si>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</si>
  <si>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</si>
  <si>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</si>
  <si>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</si>
  <si>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</si>
  <si>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</si>
  <si>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</si>
  <si>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</si>
  <si>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</si>
  <si>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</si>
  <si>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</si>
  <si>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</si>
  <si>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</si>
  <si>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</si>
  <si>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</si>
  <si>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</si>
  <si>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</si>
  <si>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</si>
  <si>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</si>
  <si>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</si>
  <si>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</si>
  <si>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</si>
  <si>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</si>
  <si>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</si>
  <si>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</si>
  <si>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</si>
  <si>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</si>
  <si>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</si>
  <si>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</si>
  <si>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</si>
  <si>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</si>
  <si>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</si>
  <si>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</si>
  <si>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</si>
  <si>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</si>
  <si>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</si>
  <si>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</si>
  <si>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</si>
  <si>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</si>
  <si>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</si>
  <si>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</si>
  <si>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</si>
  <si>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</si>
  <si>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</si>
  <si>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</si>
  <si>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</si>
  <si>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</si>
  <si>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</si>
  <si>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</si>
  <si>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</si>
  <si>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</si>
  <si>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</si>
  <si>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</si>
  <si>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</si>
  <si>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</si>
  <si>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</si>
  <si>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</si>
  <si>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</si>
  <si>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</si>
  <si>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</si>
  <si>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</si>
  <si>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</si>
  <si>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</si>
  <si>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</si>
  <si>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</si>
  <si>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</si>
  <si>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</si>
  <si>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</si>
  <si>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</si>
  <si>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</si>
  <si>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</si>
  <si>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</si>
  <si>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</si>
  <si>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</si>
  <si>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</si>
  <si>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</si>
  <si>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</si>
  <si>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</si>
  <si>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</si>
  <si>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</si>
  <si>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</si>
  <si>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</si>
  <si>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</si>
  <si>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</si>
  <si>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</si>
  <si>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</si>
  <si>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</si>
  <si>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</si>
  <si>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</si>
  <si>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</si>
  <si>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</si>
  <si>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</si>
  <si>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</si>
  <si>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</si>
  <si>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</si>
  <si>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</si>
  <si>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</si>
  <si>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</si>
  <si>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</si>
  <si>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</si>
  <si>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</si>
  <si>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</si>
  <si>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</si>
  <si>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</si>
  <si>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</si>
  <si>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</si>
  <si>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</si>
  <si>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</si>
  <si>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</si>
  <si>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</si>
  <si>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</si>
  <si>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</si>
  <si>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</si>
  <si>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</si>
  <si>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</si>
  <si>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</si>
  <si>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</si>
  <si>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</si>
  <si>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</si>
  <si>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</si>
  <si>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</si>
  <si>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</si>
  <si>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</si>
  <si>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</si>
  <si>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</si>
  <si>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</si>
  <si>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</si>
  <si>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</si>
  <si>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</si>
  <si>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</si>
  <si>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</si>
  <si>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</si>
  <si>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</si>
  <si>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</si>
  <si>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</si>
  <si>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</si>
  <si>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</si>
  <si>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</si>
  <si>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</si>
  <si>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</si>
  <si>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</si>
  <si>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</si>
  <si>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</si>
  <si>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</si>
  <si>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</si>
  <si>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</si>
  <si>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</si>
  <si>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</si>
  <si>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</si>
  <si>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</si>
  <si>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</si>
  <si>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</si>
  <si>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</si>
  <si>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</si>
  <si>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</si>
  <si>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</si>
  <si>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</si>
  <si>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</si>
  <si>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</si>
  <si>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</si>
  <si>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</si>
  <si>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</si>
  <si>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</si>
  <si>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</si>
  <si>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</si>
  <si>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</si>
  <si>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</si>
  <si>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</si>
  <si>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</si>
  <si>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</si>
  <si>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</si>
  <si>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</si>
  <si>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</si>
  <si>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</si>
  <si>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</si>
  <si>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</si>
  <si>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</si>
  <si>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</si>
  <si>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</si>
  <si>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</si>
  <si>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</si>
  <si>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</si>
  <si>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</si>
  <si>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</si>
  <si>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</si>
  <si>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</si>
  <si>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</si>
  <si>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</si>
  <si>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</si>
  <si>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</si>
  <si>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</si>
  <si>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</si>
  <si>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</si>
  <si>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</si>
  <si>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</si>
  <si>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</si>
  <si>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</si>
  <si>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</si>
  <si>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</si>
  <si>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</si>
  <si>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</si>
  <si>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</si>
  <si>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</si>
  <si>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</si>
  <si>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</si>
  <si>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</si>
  <si>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</si>
  <si>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</si>
  <si>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</si>
  <si>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</si>
  <si>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</si>
  <si>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</si>
  <si>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</si>
  <si>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</si>
  <si>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</si>
  <si>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</si>
  <si>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</si>
  <si>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</si>
  <si>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</si>
  <si>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</si>
  <si>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</si>
  <si>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</si>
  <si>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</si>
  <si>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</si>
  <si>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</si>
  <si>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</si>
  <si>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</si>
  <si>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</si>
  <si>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</si>
  <si>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</si>
  <si>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</si>
  <si>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</si>
  <si>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</si>
  <si>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</si>
  <si>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</si>
  <si>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</si>
  <si>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</si>
  <si>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</si>
  <si>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</si>
  <si>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</si>
  <si>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</si>
  <si>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</si>
  <si>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</si>
  <si>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</si>
  <si>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</si>
  <si>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</si>
  <si>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</si>
  <si>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</si>
  <si>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</si>
  <si>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</si>
  <si>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</si>
  <si>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</si>
  <si>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</si>
  <si>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</si>
  <si>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</si>
  <si>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</si>
  <si>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</si>
  <si>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</si>
  <si>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</si>
  <si>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</si>
  <si>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</si>
  <si>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</si>
  <si>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</si>
  <si>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</si>
  <si>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</si>
  <si>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</si>
  <si>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</si>
  <si>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</si>
  <si>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</si>
  <si>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</si>
  <si>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</si>
  <si>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</si>
  <si>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</si>
  <si>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</si>
  <si>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</si>
  <si>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</si>
  <si>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</si>
  <si>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</si>
  <si>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</si>
  <si>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</si>
  <si>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</si>
  <si>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</si>
  <si>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</si>
  <si>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</si>
  <si>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</si>
  <si>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</si>
  <si>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</si>
  <si>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</si>
  <si>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</si>
  <si>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</si>
  <si>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</si>
  <si>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</si>
  <si>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</si>
  <si>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</si>
  <si>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</si>
  <si>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</si>
  <si>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</si>
  <si>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</si>
  <si>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</si>
  <si>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</si>
  <si>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</si>
  <si>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</si>
  <si>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</si>
  <si>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</si>
  <si>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</si>
  <si>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</si>
  <si>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</si>
  <si>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</si>
  <si>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</si>
  <si>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</si>
  <si>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</si>
  <si>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</si>
  <si>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</si>
  <si>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</si>
  <si>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</si>
  <si>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</si>
  <si>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</si>
  <si>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</si>
  <si>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</si>
  <si>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</si>
  <si>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</si>
  <si>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</si>
  <si>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</si>
  <si>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</si>
  <si>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</si>
  <si>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</si>
  <si>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</si>
  <si>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</si>
  <si>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</si>
  <si>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</si>
  <si>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</si>
  <si>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</si>
  <si>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</si>
  <si>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</si>
  <si>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</si>
  <si>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</si>
  <si>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</si>
  <si>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</si>
  <si>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</si>
  <si>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</si>
  <si>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</si>
  <si>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</si>
  <si>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</si>
  <si>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</si>
  <si>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</si>
  <si>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</si>
  <si>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</si>
  <si>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</si>
  <si>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</si>
  <si>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</si>
  <si>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</si>
  <si>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</si>
  <si>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</si>
  <si>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</si>
  <si>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</si>
  <si>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</si>
  <si>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</si>
  <si>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</si>
  <si>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</si>
  <si>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</si>
  <si>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</si>
  <si>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</si>
  <si>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</si>
  <si>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</si>
  <si>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</si>
  <si>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</si>
  <si>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</si>
  <si>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</si>
  <si>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</si>
  <si>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</si>
  <si>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</si>
  <si>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</si>
  <si>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</si>
  <si>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</si>
  <si>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</si>
  <si>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</si>
  <si>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</si>
  <si>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</si>
  <si>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</si>
  <si>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</si>
  <si>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</si>
  <si>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</si>
  <si>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</si>
  <si>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</si>
  <si>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</si>
  <si>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</si>
  <si>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</si>
  <si>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</si>
  <si>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</si>
  <si>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</si>
  <si>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</si>
  <si>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</si>
  <si>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</si>
  <si>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</si>
  <si>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</si>
  <si>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</si>
  <si>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</si>
  <si>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</si>
  <si>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</si>
  <si>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</si>
  <si>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</si>
  <si>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</si>
  <si>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</si>
  <si>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</si>
  <si>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</si>
  <si>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</si>
  <si>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</si>
  <si>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</si>
  <si>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</si>
  <si>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</si>
  <si>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</si>
  <si>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</si>
  <si>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</si>
  <si>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</si>
  <si>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</si>
  <si>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</si>
  <si>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</si>
  <si>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</si>
  <si>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</si>
  <si>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</si>
  <si>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</si>
  <si>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</si>
  <si>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</si>
  <si>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</si>
  <si>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</si>
  <si>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</si>
  <si>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</si>
  <si>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</si>
  <si>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</si>
  <si>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</si>
  <si>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</si>
  <si>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</si>
  <si>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</si>
  <si>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</si>
  <si>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</si>
  <si>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</si>
  <si>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</si>
  <si>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</si>
  <si>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</si>
  <si>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</si>
  <si>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</si>
  <si>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</si>
  <si>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</si>
  <si>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</si>
  <si>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</si>
  <si>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</si>
  <si>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</si>
  <si>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</si>
  <si>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</si>
  <si>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</si>
  <si>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</si>
  <si>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</si>
  <si>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</si>
  <si>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</si>
  <si>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</si>
  <si>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</si>
  <si>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</si>
  <si>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</si>
  <si>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</si>
  <si>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</si>
  <si>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</si>
  <si>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</si>
  <si>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</si>
  <si>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</si>
  <si>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</si>
  <si>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</si>
  <si>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</si>
  <si>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</si>
  <si>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</si>
  <si>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</si>
  <si>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</si>
  <si>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</si>
  <si>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</si>
  <si>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</si>
  <si>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</si>
  <si>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</si>
  <si>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</si>
  <si>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</si>
  <si>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</si>
  <si>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</si>
  <si>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</si>
  <si>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</si>
  <si>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</si>
  <si>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</si>
  <si>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</si>
  <si>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</si>
  <si>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</si>
  <si>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</si>
  <si>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</si>
  <si>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</si>
  <si>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</si>
  <si>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</si>
  <si>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</si>
  <si>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</si>
  <si>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</si>
  <si>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</si>
  <si>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</si>
  <si>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</si>
  <si>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</si>
  <si>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</si>
  <si>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</si>
  <si>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</si>
  <si>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</si>
  <si>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</si>
  <si>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</si>
  <si>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</si>
  <si>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</si>
  <si>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</si>
  <si>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</si>
  <si>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</si>
  <si>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</si>
  <si>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</si>
  <si>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</si>
  <si>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</si>
  <si>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</si>
  <si>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</si>
  <si>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</si>
  <si>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</si>
  <si>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</si>
  <si>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</si>
  <si>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</si>
  <si>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</si>
  <si>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</si>
  <si>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</si>
  <si>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</si>
  <si>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</si>
  <si>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</si>
  <si>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</si>
  <si>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</si>
  <si>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</si>
  <si>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</si>
  <si>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</si>
  <si>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</si>
  <si>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</si>
  <si>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</si>
  <si>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</si>
  <si>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</si>
  <si>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</si>
  <si>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</si>
  <si>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</si>
  <si>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</si>
  <si>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</si>
  <si>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</si>
  <si>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</si>
  <si>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</si>
  <si>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</si>
  <si>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</si>
  <si>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</si>
  <si>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</si>
  <si>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</si>
  <si>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</si>
  <si>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</si>
  <si>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</si>
  <si>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</si>
  <si>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</si>
  <si>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</si>
  <si>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</si>
  <si>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</si>
  <si>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</si>
  <si>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</si>
  <si>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</si>
  <si>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</si>
  <si>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</si>
  <si>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</si>
  <si>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</si>
  <si>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</si>
  <si>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</si>
  <si>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</si>
  <si>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</si>
  <si>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</si>
  <si>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</si>
  <si>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</si>
  <si>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</si>
  <si>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</si>
  <si>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</si>
  <si>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</si>
  <si>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</si>
  <si>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</si>
  <si>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</si>
  <si>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</si>
  <si>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</si>
  <si>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</si>
  <si>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</si>
  <si>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</si>
  <si>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</si>
  <si>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</si>
  <si>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</si>
  <si>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</si>
  <si>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</si>
  <si>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</si>
  <si>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</si>
  <si>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</si>
  <si>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</si>
  <si>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</si>
  <si>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</si>
  <si>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</si>
  <si>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</si>
  <si>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</si>
  <si>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</si>
  <si>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</si>
  <si>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</si>
  <si>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</si>
  <si>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</si>
  <si>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</si>
  <si>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</si>
  <si>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</si>
  <si>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</si>
  <si>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</si>
  <si>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</si>
  <si>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</si>
  <si>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</si>
  <si>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</si>
  <si>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</si>
  <si>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</si>
  <si>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</si>
  <si>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</si>
  <si>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</si>
  <si>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</si>
  <si>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</si>
  <si>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</si>
  <si>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</si>
  <si>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</si>
  <si>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</si>
  <si>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</si>
  <si>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</si>
  <si>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</si>
  <si>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</si>
  <si>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</si>
  <si>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</si>
  <si>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</si>
  <si>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</si>
  <si>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</si>
  <si>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</si>
  <si>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</si>
  <si>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</si>
  <si>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</si>
  <si>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</si>
  <si>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</si>
  <si>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</si>
  <si>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</si>
  <si>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</si>
  <si>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</si>
  <si>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</si>
  <si>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</si>
  <si>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</si>
  <si>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</si>
  <si>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</si>
  <si>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</si>
  <si>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</si>
  <si>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</si>
  <si>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</si>
  <si>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</si>
  <si>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</si>
  <si>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</si>
  <si>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</si>
  <si>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</si>
  <si>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</si>
  <si>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</si>
  <si>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</si>
  <si>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</si>
  <si>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</si>
  <si>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</si>
  <si>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</si>
  <si>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</si>
  <si>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</si>
  <si>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</si>
  <si>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</si>
  <si>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</si>
  <si>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</si>
  <si>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</si>
  <si>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</si>
  <si>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</si>
  <si>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</si>
  <si>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</si>
  <si>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</si>
  <si>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</si>
  <si>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</si>
  <si>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</si>
  <si>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</si>
  <si>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</si>
  <si>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</si>
  <si>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</si>
  <si>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</si>
  <si>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</si>
  <si>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</si>
  <si>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</si>
  <si>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</si>
  <si>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</si>
  <si>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</si>
  <si>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</si>
  <si>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</si>
  <si>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</si>
  <si>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</si>
  <si>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</si>
  <si>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</si>
  <si>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</si>
  <si>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</si>
  <si>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</si>
  <si>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</si>
  <si>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</si>
  <si>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</si>
  <si>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</si>
  <si>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</si>
  <si>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</si>
  <si>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</si>
  <si>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</si>
  <si>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</si>
  <si>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</si>
  <si>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</si>
  <si>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</si>
  <si>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</si>
  <si>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</si>
  <si>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</si>
  <si>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</si>
  <si>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</si>
  <si>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</si>
  <si>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</si>
  <si>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</si>
  <si>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</si>
  <si>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</si>
  <si>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</si>
  <si>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</si>
  <si>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</si>
  <si>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</si>
  <si>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</si>
  <si>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</si>
  <si>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</si>
  <si>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</si>
  <si>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</si>
  <si>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</si>
  <si>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</si>
  <si>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</si>
  <si>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</si>
  <si>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</si>
  <si>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</si>
  <si>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</si>
  <si>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</si>
  <si>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</si>
  <si>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</si>
  <si>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</si>
  <si>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</si>
  <si>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</si>
  <si>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</si>
  <si>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</si>
  <si>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</si>
  <si>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</si>
  <si>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</si>
  <si>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</si>
  <si>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</si>
  <si>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</si>
  <si>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</si>
  <si>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</si>
  <si>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</si>
  <si>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</si>
  <si>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</si>
  <si>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</si>
  <si>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</si>
  <si>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</si>
  <si>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</si>
  <si>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</si>
  <si>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</si>
  <si>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</si>
  <si>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</si>
  <si>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</si>
  <si>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</si>
  <si>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</si>
  <si>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</si>
  <si>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</si>
  <si>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</si>
  <si>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</si>
  <si>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</si>
  <si>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</si>
  <si>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</si>
  <si>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</si>
  <si>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</si>
  <si>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</si>
  <si>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</si>
  <si>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</si>
  <si>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</si>
  <si>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</si>
  <si>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</si>
  <si>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</si>
  <si>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</si>
  <si>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</si>
  <si>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</si>
  <si>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</si>
  <si>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</si>
  <si>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</si>
  <si>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</si>
  <si>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</si>
  <si>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</si>
  <si>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</si>
  <si>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</si>
  <si>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</si>
  <si>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</si>
  <si>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</si>
  <si>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</si>
  <si>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</si>
  <si>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</si>
  <si>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</si>
  <si>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</si>
  <si>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</si>
  <si>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</si>
  <si>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</si>
  <si>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</si>
  <si>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</si>
  <si>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</si>
  <si>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</si>
  <si>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</si>
  <si>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</si>
  <si>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</si>
  <si>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</si>
  <si>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</si>
  <si>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</si>
  <si>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</si>
  <si>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</si>
  <si>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</si>
  <si>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</si>
  <si>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</si>
  <si>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</si>
  <si>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</si>
  <si>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</si>
  <si>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</si>
  <si>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</si>
  <si>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</si>
  <si>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</si>
  <si>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</si>
  <si>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</si>
  <si>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</si>
  <si>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</si>
  <si>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</si>
  <si>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</si>
  <si>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</si>
  <si>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</si>
  <si>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</si>
  <si>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</si>
  <si>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</si>
  <si>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</si>
  <si>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</si>
  <si>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</si>
  <si>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</si>
  <si>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</si>
  <si>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</si>
  <si>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</si>
  <si>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</si>
  <si>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</si>
  <si>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</si>
  <si>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</si>
  <si>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</si>
  <si>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</si>
  <si>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</si>
  <si>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</si>
  <si>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</si>
  <si>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</si>
  <si>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</si>
  <si>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</si>
  <si>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</si>
  <si>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</si>
  <si>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</si>
  <si>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</si>
  <si>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</si>
  <si>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</si>
  <si>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</si>
  <si>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</si>
  <si>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</si>
  <si>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</si>
  <si>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</si>
  <si>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</si>
  <si>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</si>
  <si>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</si>
  <si>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</si>
  <si>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</si>
  <si>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</si>
  <si>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</si>
  <si>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</si>
  <si>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</si>
  <si>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</si>
  <si>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</si>
  <si>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</si>
  <si>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</si>
  <si>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</si>
  <si>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</si>
  <si>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</si>
  <si>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</si>
  <si>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</si>
  <si>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</si>
  <si>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</si>
  <si>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</si>
  <si>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</si>
  <si>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</si>
  <si>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</si>
  <si>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</si>
  <si>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</si>
  <si>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</si>
  <si>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</si>
  <si>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</si>
  <si>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</si>
  <si>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</si>
  <si>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</si>
  <si>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</si>
  <si>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</si>
  <si>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</si>
  <si>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</si>
  <si>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</si>
  <si>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</si>
  <si>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</si>
  <si>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</si>
  <si>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</si>
  <si>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</si>
  <si>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</si>
  <si>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</si>
  <si>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</si>
  <si>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</si>
  <si>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</si>
  <si>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</si>
  <si>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</si>
  <si>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</si>
  <si>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</si>
  <si>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</si>
  <si>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</si>
  <si>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</si>
  <si>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</si>
  <si>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</si>
  <si>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</si>
  <si>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</si>
  <si>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</si>
  <si>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</si>
  <si>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</si>
  <si>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</si>
  <si>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</si>
  <si>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</si>
  <si>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</si>
  <si>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</si>
  <si>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</si>
  <si>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</si>
  <si>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</si>
  <si>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</si>
  <si>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</si>
  <si>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</si>
  <si>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</si>
  <si>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</si>
  <si>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</si>
  <si>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</si>
  <si>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</si>
  <si>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</si>
  <si>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</si>
  <si>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</si>
  <si>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</si>
  <si>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</si>
  <si>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</si>
  <si>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</si>
  <si>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</si>
  <si>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</si>
  <si>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</si>
  <si>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</si>
  <si>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</si>
  <si>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</si>
  <si>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</si>
  <si>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</si>
  <si>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</si>
  <si>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</si>
  <si>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</si>
  <si>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</si>
  <si>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</si>
  <si>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</si>
  <si>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</si>
  <si>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</si>
  <si>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</si>
  <si>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</si>
  <si>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</si>
  <si>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</si>
  <si>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</si>
  <si>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</si>
  <si>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</si>
  <si>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</si>
  <si>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</si>
  <si>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</si>
  <si>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</si>
  <si>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</si>
  <si>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</si>
  <si>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</si>
  <si>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</si>
  <si>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</si>
  <si>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</si>
  <si>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</si>
  <si>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</si>
  <si>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</si>
  <si>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</si>
  <si>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</si>
  <si>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</si>
  <si>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</si>
  <si>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</si>
  <si>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</si>
  <si>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</si>
  <si>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</si>
  <si>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</si>
  <si>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</si>
  <si>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</si>
  <si>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</si>
  <si>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</si>
  <si>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</si>
  <si>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</si>
  <si>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</si>
  <si>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</si>
  <si>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</si>
  <si>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</si>
  <si>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</si>
  <si>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</si>
  <si>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</si>
  <si>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</si>
  <si>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</si>
  <si>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</si>
  <si>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</si>
  <si>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</si>
  <si>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</si>
  <si>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</si>
  <si>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</si>
  <si>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</si>
  <si>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</si>
  <si>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</si>
  <si>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</si>
  <si>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</si>
  <si>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</si>
  <si>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</si>
  <si>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</si>
  <si>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</si>
  <si>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</si>
  <si>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</si>
  <si>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</si>
  <si>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</si>
  <si>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</si>
  <si>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</si>
  <si>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</si>
  <si>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</si>
  <si>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</si>
  <si>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</si>
  <si>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</si>
  <si>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</si>
  <si>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</si>
  <si>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</si>
  <si>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</si>
  <si>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</si>
  <si>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</si>
  <si>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</si>
  <si>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</si>
  <si>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</si>
  <si>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</si>
  <si>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</si>
  <si>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</si>
  <si>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</si>
  <si>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</si>
  <si>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</si>
  <si>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</si>
  <si>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</si>
  <si>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</si>
  <si>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</si>
  <si>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</si>
  <si>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</si>
  <si>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</si>
  <si>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</si>
  <si>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</si>
  <si>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</si>
  <si>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</si>
  <si>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</si>
  <si>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</si>
  <si>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</si>
  <si>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</si>
  <si>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</si>
  <si>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</si>
  <si>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</si>
  <si>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</si>
  <si>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</si>
  <si>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</si>
  <si>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</si>
  <si>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</si>
  <si>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</si>
  <si>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</si>
  <si>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</si>
  <si>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</si>
  <si>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</si>
  <si>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</si>
  <si>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</si>
  <si>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</si>
  <si>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</si>
  <si>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</si>
  <si>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</si>
  <si>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</si>
  <si>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</si>
  <si>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</si>
  <si>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</si>
  <si>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</si>
  <si>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</si>
  <si>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</si>
  <si>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</si>
  <si>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</si>
  <si>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</si>
  <si>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</si>
  <si>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</si>
  <si>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</si>
  <si>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</si>
  <si>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</si>
  <si>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</si>
  <si>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</si>
  <si>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</si>
  <si>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</si>
  <si>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</si>
  <si>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</si>
  <si>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</si>
  <si>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</si>
  <si>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</si>
  <si>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</si>
  <si>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</si>
  <si>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</si>
  <si>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</si>
  <si>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</si>
  <si>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</si>
  <si>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</si>
  <si>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</si>
  <si>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</si>
  <si>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</si>
  <si>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</si>
  <si>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</si>
  <si>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</si>
  <si>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</si>
  <si>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</si>
  <si>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</si>
  <si>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</si>
  <si>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</si>
  <si>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</si>
  <si>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</si>
  <si>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</si>
  <si>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</si>
  <si>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</si>
  <si>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</si>
  <si>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</si>
  <si>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</si>
  <si>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</si>
  <si>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</si>
  <si>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</si>
  <si>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</si>
  <si>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</si>
  <si>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</si>
  <si>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</si>
  <si>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</si>
  <si>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</si>
  <si>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</si>
  <si>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</si>
  <si>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</si>
  <si>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</si>
  <si>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</si>
  <si>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</si>
  <si>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</si>
  <si>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</si>
  <si>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</si>
  <si>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</si>
  <si>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</si>
  <si>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</si>
  <si>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</si>
  <si>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</si>
  <si>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</si>
  <si>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</si>
  <si>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</si>
  <si>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</si>
  <si>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</si>
  <si>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</si>
  <si>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</si>
  <si>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</si>
  <si>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</si>
  <si>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</si>
  <si>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</si>
  <si>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</si>
  <si>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</si>
  <si>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</si>
  <si>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</si>
  <si>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</si>
  <si>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</si>
  <si>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</si>
  <si>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</si>
  <si>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</si>
  <si>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</si>
  <si>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</si>
  <si>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</si>
  <si>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</si>
  <si>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</si>
  <si>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</si>
  <si>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</si>
  <si>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</si>
  <si>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</si>
  <si>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</si>
  <si>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</si>
  <si>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</si>
  <si>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</si>
  <si>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</si>
  <si>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</si>
  <si>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</si>
  <si>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</si>
  <si>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</si>
  <si>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</si>
  <si>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</si>
  <si>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</si>
  <si>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</si>
  <si>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</si>
  <si>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</si>
  <si>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</si>
  <si>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</si>
  <si>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</si>
  <si>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</si>
  <si>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</si>
  <si>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</si>
  <si>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</si>
  <si>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</si>
  <si>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</si>
  <si>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</si>
  <si>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</si>
  <si>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</si>
  <si>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</si>
  <si>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</si>
  <si>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</si>
  <si>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</si>
  <si>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</si>
  <si>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</si>
  <si>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</si>
  <si>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</si>
  <si>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</si>
  <si>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</si>
  <si>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</si>
  <si>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</si>
  <si>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</si>
  <si>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</si>
  <si>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</si>
  <si>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</si>
  <si>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</si>
  <si>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</si>
  <si>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</si>
  <si>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</si>
  <si>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</si>
  <si>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</si>
  <si>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</si>
  <si>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</si>
  <si>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</si>
  <si>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</si>
  <si>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</si>
  <si>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</si>
  <si>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</si>
  <si>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</si>
  <si>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</si>
  <si>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</si>
  <si>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</si>
  <si>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</si>
  <si>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</si>
  <si>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</si>
  <si>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</si>
  <si>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</si>
  <si>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</si>
  <si>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</si>
  <si>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</si>
  <si>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</si>
  <si>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</si>
  <si>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</si>
  <si>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</si>
  <si>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</si>
  <si>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</si>
  <si>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</si>
  <si>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</si>
  <si>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</si>
  <si>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</si>
  <si>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</si>
  <si>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</si>
  <si>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</si>
  <si>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</si>
  <si>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</si>
  <si>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</si>
  <si>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</si>
  <si>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</si>
  <si>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</si>
  <si>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</si>
  <si>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</si>
  <si>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</si>
  <si>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</si>
  <si>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</si>
  <si>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</si>
  <si>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</si>
  <si>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</si>
  <si>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</si>
  <si>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</si>
  <si>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</si>
  <si>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</si>
  <si>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</si>
  <si>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</si>
  <si>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</si>
  <si>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</si>
  <si>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</si>
  <si>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</si>
  <si>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</si>
  <si>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</si>
  <si>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</si>
  <si>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</si>
  <si>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</si>
  <si>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</si>
  <si>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</si>
  <si>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</si>
  <si>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</si>
  <si>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</si>
  <si>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</si>
  <si>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</si>
  <si>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</si>
  <si>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</si>
  <si>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</si>
  <si>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</si>
  <si>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</si>
  <si>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</si>
  <si>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</si>
  <si>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</si>
  <si>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</si>
  <si>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</si>
  <si>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</si>
  <si>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</si>
  <si>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</si>
  <si>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</si>
  <si>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</si>
  <si>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</si>
  <si>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</si>
  <si>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</si>
  <si>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</si>
  <si>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</si>
  <si>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</si>
  <si>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</si>
  <si>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</si>
  <si>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</si>
  <si>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</si>
  <si>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</si>
  <si>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</si>
  <si>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</si>
  <si>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</si>
  <si>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</si>
  <si>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</si>
  <si>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</si>
  <si>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</si>
  <si>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</si>
  <si>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</si>
  <si>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</si>
  <si>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</si>
  <si>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</si>
  <si>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</si>
  <si>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</si>
  <si>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</si>
  <si>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</si>
  <si>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</si>
  <si>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</si>
  <si>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</si>
  <si>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</si>
  <si>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</si>
  <si>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</si>
  <si>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</si>
  <si>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</si>
  <si>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</si>
  <si>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</si>
  <si>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</si>
  <si>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</si>
  <si>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</si>
  <si>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</si>
  <si>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</si>
  <si>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</si>
  <si>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</si>
  <si>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</si>
  <si>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</si>
  <si>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</si>
  <si>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</si>
  <si>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</si>
  <si>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</si>
  <si>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</si>
  <si>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</si>
  <si>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</si>
  <si>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</si>
  <si>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</si>
  <si>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</si>
  <si>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</si>
  <si>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</si>
  <si>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</si>
  <si>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</si>
  <si>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</si>
  <si>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</si>
  <si>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</si>
  <si>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</si>
  <si>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</si>
  <si>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</si>
  <si>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</si>
  <si>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</si>
  <si>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</si>
  <si>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</si>
  <si>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</si>
  <si>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</si>
  <si>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</si>
  <si>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</si>
  <si>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</si>
  <si>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</si>
  <si>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</si>
  <si>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</si>
  <si>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</si>
  <si>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</si>
  <si>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</si>
  <si>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</si>
  <si>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</si>
  <si>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</si>
  <si>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</si>
  <si>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</si>
  <si>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</si>
  <si>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</si>
  <si>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</si>
  <si>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</si>
  <si>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</si>
  <si>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</si>
  <si>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</si>
  <si>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</si>
  <si>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</si>
  <si>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</si>
  <si>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</si>
  <si>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</si>
  <si>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</si>
  <si>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</si>
  <si>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</si>
  <si>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</si>
  <si>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</si>
  <si>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</si>
  <si>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</si>
  <si>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</si>
  <si>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</si>
  <si>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</si>
  <si>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</si>
  <si>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</si>
  <si>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</si>
  <si>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</si>
  <si>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</si>
  <si>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</si>
  <si>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</si>
  <si>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</si>
  <si>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</si>
  <si>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</si>
  <si>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</si>
  <si>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</si>
  <si>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</si>
  <si>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</si>
  <si>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</si>
  <si>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</si>
  <si>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</si>
  <si>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</si>
  <si>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</si>
  <si>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</si>
  <si>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</si>
  <si>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</si>
  <si>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</si>
  <si>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</si>
  <si>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</si>
  <si>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</si>
  <si>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</si>
  <si>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</si>
  <si>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</si>
  <si>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</si>
  <si>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</si>
  <si>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</si>
  <si>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</si>
  <si>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</si>
  <si>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</si>
  <si>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</si>
  <si>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</si>
  <si>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</si>
  <si>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</si>
  <si>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</si>
  <si>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</si>
  <si>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</si>
  <si>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</si>
  <si>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</si>
  <si>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</si>
  <si>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</si>
  <si>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</si>
  <si>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</si>
  <si>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</si>
  <si>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</si>
  <si>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</si>
  <si>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</si>
  <si>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</si>
  <si>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</si>
  <si>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</si>
  <si>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</si>
  <si>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</si>
  <si>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</si>
  <si>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</si>
  <si>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</si>
  <si>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</si>
  <si>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</si>
  <si>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</si>
  <si>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</si>
  <si>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</si>
  <si>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</si>
  <si>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</si>
  <si>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</si>
  <si>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</si>
  <si>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</si>
  <si>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</si>
  <si>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</si>
  <si>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</si>
  <si>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</si>
  <si>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</si>
  <si>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</si>
  <si>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</si>
  <si>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</si>
  <si>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</si>
  <si>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</si>
  <si>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</si>
  <si>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</si>
  <si>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</si>
  <si>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</si>
  <si>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</si>
  <si>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</si>
  <si>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</si>
  <si>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</si>
  <si>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</si>
  <si>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</si>
  <si>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</si>
  <si>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</si>
  <si>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</si>
  <si>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</si>
  <si>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</si>
  <si>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</si>
  <si>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</si>
  <si>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</si>
  <si>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</si>
  <si>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</si>
  <si>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</si>
  <si>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</si>
  <si>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</si>
  <si>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</si>
  <si>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</si>
  <si>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</si>
  <si>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</si>
  <si>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</si>
  <si>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</si>
  <si>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</si>
  <si>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</si>
  <si>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</si>
  <si>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</si>
  <si>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</si>
  <si>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</si>
  <si>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</si>
  <si>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</si>
  <si>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</si>
  <si>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</si>
  <si>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</si>
  <si>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</si>
  <si>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</si>
  <si>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</si>
  <si>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</si>
  <si>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</si>
  <si>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</si>
  <si>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</si>
  <si>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</si>
  <si>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</si>
  <si>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</si>
  <si>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</si>
  <si>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</si>
  <si>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</si>
  <si>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</si>
  <si>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</si>
  <si>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</si>
  <si>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</si>
  <si>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</si>
  <si>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</si>
  <si>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</si>
  <si>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</si>
  <si>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</si>
  <si>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</si>
  <si>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</si>
  <si>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</si>
  <si>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</si>
  <si>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</si>
  <si>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</si>
  <si>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</si>
  <si>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</si>
  <si>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</si>
  <si>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</si>
  <si>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</si>
  <si>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</si>
  <si>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</si>
  <si>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</si>
  <si>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</si>
  <si>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</si>
  <si>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</si>
  <si>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</si>
  <si>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</si>
  <si>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</si>
  <si>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</si>
  <si>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</si>
  <si>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</si>
  <si>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</si>
  <si>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</si>
  <si>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</si>
  <si>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</si>
  <si>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</si>
  <si>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</si>
  <si>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</si>
  <si>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</si>
  <si>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</si>
  <si>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</si>
  <si>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</si>
  <si>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</si>
  <si>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</si>
  <si>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</si>
  <si>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</si>
  <si>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</si>
  <si>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</si>
  <si>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</si>
  <si>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</si>
  <si>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</si>
  <si>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</si>
  <si>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</si>
  <si>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</si>
  <si>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</si>
  <si>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</si>
  <si>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</si>
  <si>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</si>
  <si>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</si>
  <si>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</si>
  <si>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</si>
  <si>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</si>
  <si>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</si>
  <si>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</si>
  <si>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</si>
  <si>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</si>
  <si>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</si>
  <si>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</si>
  <si>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</si>
  <si>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</si>
  <si>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</si>
  <si>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</si>
  <si>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</si>
  <si>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</si>
  <si>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</si>
  <si>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</si>
  <si>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</si>
  <si>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</si>
  <si>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</si>
  <si>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</si>
  <si>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</si>
  <si>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</si>
  <si>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</si>
  <si>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</si>
  <si>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</si>
  <si>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</si>
  <si>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</si>
  <si>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</si>
  <si>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</si>
  <si>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</si>
  <si>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</si>
  <si>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</si>
  <si>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</si>
  <si>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</si>
  <si>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</si>
  <si>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</si>
  <si>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</si>
  <si>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</si>
  <si>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</si>
  <si>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</si>
  <si>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</si>
  <si>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</si>
  <si>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</si>
  <si>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</si>
  <si>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</si>
  <si>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</si>
  <si>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</si>
  <si>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</si>
  <si>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</si>
  <si>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</si>
  <si>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</si>
  <si>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</si>
  <si>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</si>
  <si>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</si>
  <si>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</si>
  <si>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</si>
  <si>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</si>
  <si>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</si>
  <si>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</si>
  <si>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</si>
  <si>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</si>
  <si>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</si>
  <si>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</si>
  <si>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</si>
  <si>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</si>
  <si>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</si>
  <si>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</si>
  <si>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</si>
  <si>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</si>
  <si>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</si>
  <si>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</si>
  <si>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</si>
  <si>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</si>
  <si>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</si>
  <si>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</si>
  <si>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</si>
  <si>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</si>
  <si>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</si>
  <si>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</si>
  <si>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</si>
  <si>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</si>
  <si>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</si>
  <si>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</si>
  <si>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</si>
  <si>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</si>
  <si>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</si>
  <si>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</si>
  <si>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</si>
  <si>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</si>
  <si>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</si>
  <si>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</si>
  <si>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</si>
  <si>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</si>
  <si>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</si>
  <si>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</si>
  <si>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</si>
  <si>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</si>
  <si>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</si>
  <si>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</si>
  <si>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</si>
  <si>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</si>
  <si>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</si>
  <si>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</si>
  <si>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</si>
  <si>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</si>
  <si>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</si>
  <si>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</si>
  <si>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</si>
  <si>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</si>
  <si>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</si>
  <si>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</si>
  <si>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</si>
  <si>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</si>
  <si>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</si>
  <si>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</si>
  <si>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</si>
  <si>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</si>
  <si>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</si>
  <si>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</si>
  <si>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</si>
  <si>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</si>
  <si>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</si>
  <si>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</si>
  <si>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</si>
  <si>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</si>
  <si>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</si>
  <si>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</si>
  <si>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</si>
  <si>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</si>
  <si>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</si>
  <si>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</si>
  <si>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</si>
  <si>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</si>
  <si>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</si>
  <si>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</si>
  <si>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</si>
  <si>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</si>
  <si>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</si>
  <si>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</si>
  <si>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</si>
  <si>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</si>
  <si>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</si>
  <si>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</si>
  <si>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</si>
  <si>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</si>
  <si>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</si>
  <si>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</si>
  <si>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</si>
  <si>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</si>
  <si>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</si>
  <si>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</si>
  <si>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</si>
  <si>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</si>
  <si>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</si>
  <si>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</si>
  <si>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</si>
  <si>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</si>
  <si>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</si>
  <si>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</si>
  <si>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</si>
  <si>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</si>
  <si>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</si>
  <si>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</si>
  <si>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</si>
  <si>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</si>
  <si>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</si>
  <si>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</si>
  <si>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</si>
  <si>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</si>
  <si>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</si>
  <si>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</si>
  <si>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</si>
  <si>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</si>
  <si>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</si>
  <si>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</si>
  <si>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</si>
  <si>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</si>
  <si>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</si>
  <si>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</si>
  <si>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</si>
  <si>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</si>
  <si>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</si>
  <si>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</si>
  <si>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</si>
  <si>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</si>
  <si>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</si>
  <si>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</si>
  <si>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</si>
  <si>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</si>
  <si>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</si>
  <si>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</si>
  <si>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</si>
  <si>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</si>
  <si>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</si>
  <si>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</si>
  <si>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</si>
  <si>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</si>
  <si>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</si>
  <si>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</si>
  <si>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</si>
  <si>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</si>
  <si>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</si>
  <si>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</si>
  <si>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</si>
  <si>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</si>
  <si>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</si>
  <si>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</si>
  <si>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</si>
  <si>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</si>
  <si>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</si>
  <si>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</si>
  <si>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</si>
  <si>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</si>
  <si>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</si>
  <si>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</si>
  <si>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</si>
  <si>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</si>
  <si>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</si>
  <si>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</si>
  <si>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</si>
  <si>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</si>
  <si>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</si>
  <si>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</si>
  <si>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</si>
  <si>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</si>
  <si>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</si>
  <si>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</si>
  <si>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</si>
  <si>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</si>
  <si>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</si>
  <si>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</si>
  <si>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</si>
  <si>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</si>
  <si>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</si>
  <si>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</si>
  <si>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</si>
  <si>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</si>
  <si>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</si>
  <si>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</si>
  <si>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</si>
  <si>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</si>
  <si>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</si>
  <si>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</si>
  <si>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</si>
  <si>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</si>
  <si>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</si>
  <si>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</si>
  <si>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</si>
  <si>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</si>
  <si>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</si>
  <si>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</si>
  <si>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</si>
  <si>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</si>
  <si>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</si>
  <si>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</si>
  <si>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</si>
  <si>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</si>
  <si>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</si>
  <si>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</si>
  <si>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</si>
  <si>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</si>
  <si>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</si>
  <si>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</si>
  <si>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</si>
  <si>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</si>
  <si>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</si>
  <si>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</si>
  <si>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</si>
  <si>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</si>
  <si>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</si>
  <si>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</si>
  <si>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</si>
  <si>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</si>
  <si>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</si>
  <si>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</si>
  <si>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</si>
  <si>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</si>
  <si>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</si>
  <si>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</si>
  <si>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</si>
  <si>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</si>
  <si>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</si>
  <si>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</si>
  <si>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</si>
  <si>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</si>
  <si>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</si>
  <si>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</si>
  <si>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</si>
  <si>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</si>
  <si>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</si>
  <si>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</si>
  <si>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</si>
  <si>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</si>
  <si>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</si>
  <si>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</si>
  <si>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</si>
  <si>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</si>
  <si>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</si>
  <si>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</si>
  <si>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</si>
  <si>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</si>
  <si>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</si>
  <si>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</si>
  <si>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</si>
  <si>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</si>
  <si>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</si>
  <si>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</si>
  <si>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</si>
  <si>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</si>
  <si>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</si>
  <si>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</si>
  <si>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</si>
  <si>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</si>
  <si>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</si>
  <si>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</si>
  <si>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</si>
  <si>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</si>
  <si>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</si>
  <si>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</si>
  <si>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</si>
  <si>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</si>
  <si>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</si>
  <si>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</si>
  <si>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</si>
  <si>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</si>
  <si>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</si>
  <si>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</si>
  <si>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</si>
  <si>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</si>
  <si>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</si>
  <si>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</si>
  <si>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</si>
  <si>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</si>
  <si>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</si>
  <si>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</si>
  <si>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</si>
  <si>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</si>
  <si>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</si>
  <si>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</si>
  <si>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</si>
  <si>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</si>
  <si>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</si>
  <si>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</si>
  <si>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</si>
  <si>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</si>
  <si>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</si>
  <si>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</si>
  <si>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</si>
  <si>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</si>
  <si>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</si>
  <si>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</si>
  <si>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</si>
  <si>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</si>
  <si>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</si>
  <si>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</si>
  <si>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</si>
  <si>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</si>
  <si>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</si>
  <si>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</si>
  <si>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</si>
  <si>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</si>
  <si>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</si>
  <si>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</si>
  <si>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</si>
  <si>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</si>
  <si>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</si>
  <si>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</si>
  <si>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</si>
  <si>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</si>
  <si>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</si>
  <si>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</si>
  <si>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</si>
  <si>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</si>
  <si>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</si>
  <si>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</si>
  <si>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</si>
  <si>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</si>
  <si>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</si>
  <si>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</si>
  <si>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</si>
  <si>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</si>
  <si>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</si>
  <si>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</si>
  <si>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</si>
  <si>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</si>
  <si>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</si>
  <si>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</si>
  <si>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</si>
  <si>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</si>
  <si>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</si>
  <si>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</si>
  <si>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</si>
  <si>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</si>
  <si>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</si>
  <si>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</si>
  <si>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</si>
  <si>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</si>
  <si>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</si>
  <si>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</si>
  <si>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</si>
  <si>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</si>
  <si>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</si>
  <si>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</si>
  <si>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</si>
  <si>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</si>
  <si>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</si>
  <si>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</si>
  <si>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</si>
  <si>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</si>
  <si>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</si>
  <si>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</si>
  <si>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</si>
  <si>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</si>
  <si>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</si>
  <si>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</si>
  <si>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</si>
  <si>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</si>
  <si>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</si>
  <si>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</si>
  <si>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</si>
  <si>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</si>
  <si>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</si>
  <si>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</si>
  <si>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</si>
  <si>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</si>
  <si>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</si>
  <si>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</si>
  <si>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</si>
  <si>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</si>
  <si>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</si>
  <si>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</si>
  <si>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</si>
  <si>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</si>
  <si>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</si>
  <si>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</si>
  <si>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</si>
  <si>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</si>
  <si>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</si>
  <si>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</si>
  <si>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</si>
  <si>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</si>
  <si>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</si>
  <si>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</si>
  <si>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</si>
  <si>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</si>
  <si>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</si>
  <si>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</si>
  <si>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</si>
  <si>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</si>
  <si>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</si>
  <si>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</si>
  <si>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</si>
  <si>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</si>
  <si>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</si>
  <si>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</si>
  <si>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</si>
  <si>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</si>
  <si>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</si>
  <si>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</si>
  <si>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</si>
  <si>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</si>
  <si>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</si>
  <si>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</si>
  <si>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</si>
  <si>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</si>
  <si>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</si>
  <si>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</si>
  <si>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</si>
  <si>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</si>
  <si>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</si>
  <si>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</si>
  <si>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</si>
  <si>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</si>
  <si>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</si>
  <si>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</si>
  <si>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</si>
  <si>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</si>
  <si>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</si>
  <si>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</si>
  <si>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</si>
  <si>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</si>
  <si>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</si>
  <si>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</si>
  <si>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</si>
  <si>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</si>
  <si>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</si>
  <si>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</si>
  <si>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</si>
  <si>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</si>
  <si>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</si>
  <si>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</si>
  <si>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</si>
  <si>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</si>
  <si>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</si>
  <si>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</si>
  <si>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</si>
  <si>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</si>
  <si>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</si>
  <si>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</si>
  <si>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</si>
  <si>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</si>
  <si>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</si>
  <si>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</si>
  <si>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</si>
  <si>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</si>
  <si>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</si>
  <si>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</si>
  <si>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</si>
  <si>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</si>
  <si>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</si>
  <si>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</si>
  <si>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</si>
  <si>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</si>
  <si>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</si>
  <si>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</si>
  <si>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</si>
  <si>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</si>
  <si>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</si>
  <si>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</si>
  <si>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</si>
  <si>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</si>
  <si>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</si>
  <si>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</si>
  <si>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</si>
  <si>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</si>
  <si>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</si>
  <si>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</si>
  <si>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</si>
  <si>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</si>
  <si>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</si>
  <si>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</si>
  <si>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</si>
  <si>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</si>
  <si>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</si>
  <si>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</si>
  <si>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</si>
  <si>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</si>
  <si>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</si>
  <si>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</si>
  <si>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</si>
  <si>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</si>
  <si>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</si>
  <si>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</si>
  <si>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</si>
  <si>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</si>
  <si>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</si>
  <si>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</si>
  <si>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</si>
  <si>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</si>
  <si>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</si>
  <si>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</si>
  <si>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</si>
  <si>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</si>
  <si>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</si>
  <si>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</si>
  <si>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</si>
  <si>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</si>
  <si>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</si>
  <si>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</si>
  <si>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</si>
  <si>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</si>
  <si>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</si>
  <si>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</si>
  <si>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</si>
  <si>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</si>
  <si>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</si>
  <si>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</si>
  <si>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</si>
  <si>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</si>
  <si>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</si>
  <si>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</si>
  <si>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</si>
  <si>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</si>
  <si>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</si>
  <si>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</si>
  <si>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</si>
  <si>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</si>
  <si>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</si>
  <si>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</si>
  <si>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</si>
  <si>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</si>
  <si>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</si>
  <si>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</si>
  <si>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</si>
  <si>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</si>
  <si>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</si>
  <si>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</si>
  <si>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</si>
  <si>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</si>
  <si>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</si>
  <si>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</si>
  <si>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</si>
  <si>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</si>
  <si>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</si>
  <si>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</si>
  <si>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</si>
  <si>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</si>
  <si>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</si>
  <si>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</si>
  <si>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</si>
  <si>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</si>
  <si>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</si>
  <si>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</si>
  <si>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</si>
  <si>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</si>
  <si>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</si>
  <si>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</si>
  <si>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</si>
  <si>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</si>
  <si>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</si>
  <si>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</si>
  <si>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</si>
  <si>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</si>
  <si>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</si>
  <si>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</si>
  <si>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</si>
  <si>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</si>
  <si>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</si>
  <si>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</si>
  <si>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</si>
  <si>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</si>
  <si>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</si>
  <si>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</si>
  <si>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</si>
  <si>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</si>
  <si>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</si>
  <si>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</si>
  <si>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</si>
  <si>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</si>
  <si>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</si>
  <si>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</si>
  <si>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</si>
  <si>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</si>
  <si>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</si>
  <si>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</si>
  <si>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</si>
  <si>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</si>
  <si>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</si>
  <si>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</si>
  <si>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</si>
  <si>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</si>
  <si>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</si>
  <si>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</si>
  <si>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</si>
  <si>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</si>
  <si>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</si>
  <si>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</si>
  <si>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</si>
  <si>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</si>
  <si>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</si>
  <si>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</si>
  <si>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</si>
  <si>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</si>
  <si>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</si>
  <si>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</si>
  <si>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</si>
  <si>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</si>
  <si>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</si>
  <si>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</si>
  <si>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</si>
  <si>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</si>
  <si>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</si>
  <si>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</si>
  <si>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</si>
  <si>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</si>
  <si>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</si>
  <si>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</si>
  <si>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</si>
  <si>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</si>
  <si>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</si>
  <si>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</si>
  <si>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</si>
  <si>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</si>
  <si>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</si>
  <si>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</si>
  <si>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</si>
  <si>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</si>
  <si>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</si>
  <si>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</si>
  <si>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</si>
  <si>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</si>
  <si>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</si>
  <si>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</si>
  <si>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</si>
  <si>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</si>
  <si>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</si>
  <si>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</si>
  <si>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</si>
  <si>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</si>
  <si>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</si>
  <si>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</si>
  <si>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</si>
  <si>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</si>
  <si>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</si>
  <si>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</si>
  <si>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</si>
  <si>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</si>
  <si>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</si>
  <si>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</si>
  <si>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</si>
  <si>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</si>
  <si>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</si>
  <si>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</si>
  <si>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</si>
  <si>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</si>
  <si>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</si>
  <si>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</si>
  <si>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</si>
  <si>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</si>
  <si>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</si>
  <si>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</si>
  <si>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</si>
  <si>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</si>
  <si>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</si>
  <si>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</si>
  <si>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</si>
  <si>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</si>
  <si>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</si>
  <si>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</si>
  <si>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</si>
  <si>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</si>
  <si>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</si>
  <si>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</si>
  <si>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</si>
  <si>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</si>
  <si>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</si>
  <si>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</si>
  <si>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</si>
  <si>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</si>
  <si>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</si>
  <si>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</si>
  <si>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</si>
  <si>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</si>
  <si>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</si>
  <si>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</si>
  <si>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</si>
  <si>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</si>
  <si>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</si>
  <si>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</si>
  <si>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</si>
  <si>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</si>
  <si>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</si>
  <si>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</si>
  <si>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</si>
  <si>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</si>
  <si>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</si>
  <si>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</si>
  <si>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</si>
  <si>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</si>
  <si>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</si>
  <si>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</si>
  <si>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</si>
  <si>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</si>
  <si>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</si>
  <si>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</si>
  <si>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</si>
  <si>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</si>
  <si>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</si>
  <si>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</si>
  <si>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</si>
  <si>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</si>
  <si>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</si>
  <si>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</si>
  <si>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</si>
  <si>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</si>
  <si>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</si>
  <si>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</si>
  <si>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</si>
  <si>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</si>
  <si>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</si>
  <si>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</si>
  <si>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</si>
  <si>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</si>
  <si>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</si>
  <si>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</si>
  <si>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</si>
  <si>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</si>
  <si>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</si>
  <si>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</si>
  <si>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</si>
  <si>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</si>
  <si>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</si>
  <si>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</si>
  <si>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</si>
  <si>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</si>
  <si>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</si>
  <si>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</si>
  <si>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</si>
  <si>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</si>
  <si>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</si>
  <si>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</si>
  <si>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</si>
  <si>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</si>
  <si>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</si>
  <si>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</si>
  <si>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</si>
  <si>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</si>
  <si>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</si>
  <si>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</si>
  <si>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</si>
  <si>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</si>
  <si>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</si>
  <si>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</si>
  <si>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</si>
  <si>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</si>
  <si>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</si>
  <si>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</si>
  <si>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</si>
  <si>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</si>
  <si>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</si>
  <si>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</si>
  <si>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</si>
  <si>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</si>
  <si>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</si>
  <si>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</si>
  <si>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</si>
  <si>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</si>
  <si>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</si>
  <si>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</si>
  <si>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</si>
  <si>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</si>
  <si>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</si>
  <si>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</si>
  <si>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</si>
  <si>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</si>
  <si>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</si>
  <si>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</si>
  <si>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</si>
  <si>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</si>
  <si>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</si>
  <si>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</si>
  <si>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</si>
  <si>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</si>
  <si>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</si>
  <si>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</si>
  <si>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</si>
  <si>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</si>
  <si>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</si>
  <si>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</si>
  <si>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</si>
  <si>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</si>
  <si>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</si>
  <si>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</si>
  <si>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</si>
  <si>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</si>
  <si>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</si>
  <si>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</si>
  <si>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</si>
  <si>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</si>
  <si>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</si>
  <si>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</si>
  <si>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</si>
  <si>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</si>
  <si>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</si>
  <si>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</si>
  <si>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</si>
  <si>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</si>
  <si>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</si>
  <si>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</si>
  <si>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</si>
  <si>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</si>
  <si>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</si>
  <si>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</si>
  <si>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</si>
  <si>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</si>
  <si>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</si>
  <si>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</si>
  <si>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</si>
  <si>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</si>
  <si>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</si>
  <si>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</si>
  <si>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</si>
  <si>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</si>
  <si>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</si>
  <si>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</si>
  <si>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</si>
  <si>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</si>
  <si>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</si>
  <si>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</si>
  <si>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</si>
  <si>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</si>
  <si>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</si>
  <si>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</si>
  <si>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</si>
  <si>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</si>
  <si>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</si>
  <si>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</si>
  <si>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</si>
  <si>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</si>
  <si>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</si>
  <si>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</si>
  <si>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</si>
  <si>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</si>
  <si>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</si>
  <si>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</si>
  <si>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</si>
  <si>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</si>
  <si>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</si>
  <si>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</si>
  <si>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</si>
  <si>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</si>
  <si>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</si>
  <si>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</si>
  <si>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</si>
  <si>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</si>
  <si>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</si>
  <si>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</si>
  <si>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</si>
  <si>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</si>
  <si>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</si>
  <si>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</si>
  <si>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</si>
  <si>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</si>
  <si>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</si>
  <si>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</si>
  <si>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</si>
  <si>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</si>
  <si>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</si>
  <si>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</si>
  <si>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</si>
  <si>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</si>
  <si>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</si>
  <si>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</si>
  <si>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</si>
  <si>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</si>
  <si>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</si>
  <si>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</si>
  <si>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</si>
  <si>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</si>
  <si>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</si>
  <si>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</si>
  <si>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</si>
  <si>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</si>
  <si>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</si>
  <si>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</si>
  <si>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</si>
  <si>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</si>
  <si>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</si>
  <si>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</si>
  <si>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</si>
  <si>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</si>
  <si>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</si>
  <si>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</si>
  <si>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</si>
  <si>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</si>
  <si>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</si>
  <si>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</si>
  <si>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</si>
  <si>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</si>
  <si>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</si>
  <si>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</si>
  <si>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</si>
  <si>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</si>
  <si>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</si>
  <si>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</si>
  <si>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</si>
  <si>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</si>
  <si>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</si>
  <si>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</si>
  <si>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</si>
  <si>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</si>
  <si>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</si>
  <si>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</si>
  <si>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</si>
  <si>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</si>
  <si>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</si>
  <si>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</si>
  <si>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</si>
  <si>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</si>
  <si>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</si>
  <si>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</si>
  <si>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</si>
  <si>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</si>
  <si>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</si>
  <si>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</si>
  <si>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</si>
  <si>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</si>
  <si>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</si>
  <si>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</si>
  <si>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</si>
  <si>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</si>
  <si>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</si>
  <si>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</si>
  <si>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</si>
  <si>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</si>
  <si>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</si>
  <si>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</si>
  <si>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</si>
  <si>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</si>
  <si>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</si>
  <si>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</si>
  <si>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</si>
  <si>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</si>
  <si>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</si>
  <si>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</si>
  <si>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</si>
  <si>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</si>
  <si>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</si>
  <si>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</si>
  <si>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</si>
  <si>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</si>
  <si>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</si>
  <si>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</si>
  <si>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</si>
  <si>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</si>
  <si>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</si>
  <si>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</si>
  <si>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</si>
  <si>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</si>
  <si>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</si>
  <si>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</si>
  <si>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</si>
  <si>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</si>
  <si>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</si>
  <si>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</si>
  <si>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</si>
  <si>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</si>
  <si>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</si>
  <si>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</si>
  <si>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</si>
  <si>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</si>
  <si>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</si>
  <si>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</si>
  <si>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</si>
  <si>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</si>
  <si>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</si>
  <si>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</si>
  <si>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</si>
  <si>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</si>
  <si>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</si>
  <si>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</si>
  <si>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</si>
  <si>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</si>
  <si>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</si>
  <si>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</si>
  <si>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</si>
  <si>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</si>
  <si>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</si>
  <si>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</si>
  <si>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</si>
  <si>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</si>
  <si>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</si>
  <si>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</si>
  <si>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</si>
  <si>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</si>
  <si>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</si>
  <si>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</si>
  <si>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</si>
  <si>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</si>
  <si>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</si>
  <si>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</si>
  <si>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</si>
  <si>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</si>
  <si>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</si>
  <si>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</si>
  <si>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</si>
  <si>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</si>
  <si>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</si>
  <si>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</si>
  <si>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</si>
  <si>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</si>
  <si>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</si>
  <si>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</si>
  <si>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</si>
  <si>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</si>
  <si>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</si>
  <si>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</si>
  <si>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</si>
  <si>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</si>
  <si>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</si>
  <si>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</si>
  <si>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</si>
  <si>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</si>
  <si>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</si>
  <si>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</si>
  <si>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</si>
  <si>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</si>
  <si>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</si>
  <si>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</si>
  <si>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</si>
  <si>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</si>
  <si>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</si>
  <si>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</si>
  <si>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</si>
  <si>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</si>
  <si>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</si>
  <si>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</si>
  <si>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</si>
  <si>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</si>
  <si>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</si>
  <si>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</si>
  <si>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</si>
  <si>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</si>
  <si>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</si>
  <si>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</si>
  <si>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</si>
  <si>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</si>
  <si>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</si>
  <si>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</si>
  <si>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</si>
  <si>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</si>
  <si>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</si>
  <si>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</si>
  <si>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</si>
  <si>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</si>
  <si>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</si>
  <si>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</si>
  <si>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</si>
  <si>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</si>
  <si>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</si>
  <si>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</si>
  <si>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</si>
  <si>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</si>
  <si>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</si>
  <si>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</si>
  <si>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</si>
  <si>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</si>
  <si>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</si>
  <si>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</si>
  <si>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</si>
  <si>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</si>
  <si>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</si>
  <si>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</si>
  <si>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</si>
  <si>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</si>
  <si>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</si>
  <si>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</si>
  <si>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</si>
  <si>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</si>
  <si>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</si>
  <si>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</si>
  <si>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</si>
  <si>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</si>
  <si>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</si>
  <si>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</si>
  <si>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</si>
  <si>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</si>
  <si>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</si>
  <si>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</si>
  <si>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</si>
  <si>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</si>
  <si>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</si>
  <si>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</si>
  <si>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</si>
  <si>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</si>
  <si>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</si>
  <si>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</si>
  <si>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</si>
  <si>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</si>
  <si>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</si>
  <si>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</si>
  <si>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</si>
  <si>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</si>
  <si>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</si>
  <si>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</si>
  <si>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</si>
  <si>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</si>
  <si>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</si>
  <si>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</si>
  <si>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</si>
  <si>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</si>
  <si>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</si>
  <si>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</si>
  <si>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</si>
  <si>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</si>
  <si>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</si>
  <si>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</si>
  <si>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</si>
  <si>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</si>
  <si>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</si>
  <si>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</si>
  <si>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</si>
  <si>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</si>
  <si>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</si>
  <si>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</si>
  <si>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</si>
  <si>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</si>
  <si>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</si>
  <si>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</si>
  <si>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</si>
  <si>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</si>
  <si>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</si>
  <si>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</si>
  <si>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</si>
  <si>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</si>
  <si>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</si>
  <si>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</si>
  <si>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</si>
  <si>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</si>
  <si>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</si>
  <si>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</si>
  <si>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</si>
  <si>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</si>
  <si>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</si>
  <si>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</si>
  <si>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</si>
  <si>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</si>
  <si>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</si>
  <si>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</si>
  <si>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</si>
  <si>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</si>
  <si>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</si>
  <si>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</si>
  <si>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</si>
  <si>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</si>
  <si>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</si>
  <si>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</si>
  <si>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</si>
  <si>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</si>
  <si>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</si>
  <si>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</si>
  <si>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</si>
  <si>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</si>
  <si>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</si>
  <si>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</si>
  <si>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</si>
  <si>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</si>
  <si>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</si>
  <si>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</si>
  <si>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</si>
  <si>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</si>
  <si>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</si>
  <si>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</si>
  <si>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</si>
  <si>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</si>
  <si>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</si>
  <si>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</si>
  <si>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</si>
  <si>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</si>
  <si>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</si>
  <si>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</si>
  <si>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</si>
  <si>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</si>
  <si>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</si>
  <si>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</si>
  <si>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</si>
  <si>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</si>
  <si>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</si>
  <si>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</si>
  <si>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</si>
  <si>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</si>
  <si>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</si>
  <si>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</si>
  <si>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</si>
  <si>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</si>
  <si>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</si>
  <si>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</si>
  <si>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</si>
  <si>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</si>
  <si>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</si>
  <si>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</si>
  <si>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</si>
  <si>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</si>
  <si>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</si>
  <si>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</si>
  <si>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</si>
  <si>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</si>
  <si>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</si>
  <si>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</si>
  <si>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</si>
  <si>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</si>
  <si>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</si>
  <si>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</si>
  <si>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</si>
  <si>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</si>
  <si>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</si>
  <si>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</si>
  <si>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</si>
  <si>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</si>
  <si>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</si>
  <si>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</si>
  <si>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</si>
  <si>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</si>
  <si>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</si>
  <si>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</si>
  <si>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</si>
  <si>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</si>
  <si>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</si>
  <si>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</si>
  <si>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</si>
  <si>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</si>
  <si>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</si>
  <si>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</si>
  <si>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</si>
  <si>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</si>
  <si>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</si>
  <si>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</si>
  <si>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</si>
  <si>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</si>
  <si>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</si>
  <si>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</si>
  <si>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</si>
  <si>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</si>
  <si>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</si>
  <si>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</si>
  <si>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</si>
  <si>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</si>
  <si>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</si>
  <si>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</si>
  <si>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</si>
  <si>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</si>
  <si>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</si>
  <si>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</si>
  <si>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</si>
  <si>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</si>
  <si>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</si>
  <si>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</si>
  <si>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</si>
  <si>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</si>
  <si>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</si>
  <si>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</si>
  <si>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</si>
  <si>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</si>
  <si>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</si>
  <si>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</si>
  <si>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</si>
  <si>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</si>
  <si>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</si>
  <si>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</si>
  <si>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</si>
  <si>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</si>
  <si>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</si>
  <si>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</si>
  <si>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</si>
  <si>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</si>
  <si>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</si>
  <si>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</si>
  <si>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</si>
  <si>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</si>
  <si>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</si>
  <si>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</si>
  <si>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</si>
  <si>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</si>
  <si>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</si>
  <si>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</si>
  <si>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</si>
  <si>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</si>
  <si>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</si>
  <si>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</si>
  <si>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</si>
  <si>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</si>
  <si>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</si>
  <si>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</si>
  <si>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</si>
  <si>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</si>
  <si>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</si>
  <si>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</si>
  <si>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</si>
  <si>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</si>
  <si>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</si>
  <si>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</si>
  <si>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</si>
  <si>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</si>
  <si>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</si>
  <si>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</si>
  <si>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</si>
  <si>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</si>
  <si>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</si>
  <si>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</si>
  <si>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</si>
  <si>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</si>
  <si>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</si>
  <si>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</si>
  <si>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</si>
  <si>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</si>
  <si>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</si>
  <si>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</si>
  <si>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</si>
  <si>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</si>
  <si>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</si>
  <si>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</si>
  <si>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</si>
  <si>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</si>
  <si>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</si>
  <si>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</si>
  <si>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</si>
  <si>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</si>
  <si>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</si>
  <si>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</si>
  <si>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</si>
  <si>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</si>
  <si>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</si>
  <si>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</si>
  <si>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</si>
  <si>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</si>
  <si>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</si>
  <si>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</si>
  <si>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</si>
  <si>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</si>
  <si>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</si>
  <si>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</si>
  <si>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</si>
  <si>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</si>
  <si>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</si>
  <si>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</si>
  <si>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</si>
  <si>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</si>
  <si>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</si>
  <si>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</si>
  <si>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</si>
  <si>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</si>
  <si>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</si>
  <si>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</si>
  <si>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</si>
  <si>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</si>
  <si>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</si>
  <si>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</si>
  <si>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</si>
  <si>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</si>
  <si>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</si>
  <si>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</si>
  <si>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</si>
  <si>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</si>
  <si>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</si>
  <si>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</si>
  <si>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</si>
  <si>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</si>
  <si>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</si>
  <si>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</si>
  <si>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</si>
  <si>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</si>
  <si>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</si>
  <si>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</si>
  <si>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</si>
  <si>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</si>
  <si>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</si>
  <si>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</si>
  <si>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</si>
  <si>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</si>
  <si>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</si>
  <si>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</si>
  <si>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</si>
  <si>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</si>
  <si>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</si>
  <si>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</si>
  <si>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</si>
  <si>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</si>
  <si>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</si>
  <si>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</si>
  <si>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</si>
  <si>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</si>
  <si>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</si>
  <si>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</si>
  <si>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</si>
  <si>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</si>
  <si>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</si>
  <si>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</si>
  <si>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</si>
  <si>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</si>
  <si>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</si>
  <si>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</si>
  <si>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</si>
  <si>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</si>
  <si>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</si>
  <si>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</si>
  <si>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</si>
  <si>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</si>
  <si>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</si>
  <si>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</si>
  <si>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</si>
  <si>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</si>
  <si>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</si>
  <si>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</si>
  <si>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</si>
  <si>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</si>
  <si>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</si>
  <si>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</si>
  <si>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</si>
  <si>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</si>
  <si>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</si>
  <si>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</si>
  <si>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</si>
  <si>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</si>
  <si>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</si>
  <si>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</si>
  <si>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</si>
  <si>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</si>
  <si>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</si>
  <si>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</si>
  <si>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</si>
  <si>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</si>
  <si>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</si>
  <si>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</si>
  <si>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</si>
  <si>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</si>
  <si>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</si>
  <si>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</si>
  <si>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</si>
  <si>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</si>
  <si>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</si>
  <si>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</si>
  <si>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</si>
  <si>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</si>
  <si>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</si>
  <si>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</si>
  <si>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</si>
  <si>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</si>
  <si>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</si>
  <si>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</si>
  <si>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</si>
  <si>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</si>
  <si>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</si>
  <si>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</si>
  <si>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</si>
  <si>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</si>
  <si>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</si>
  <si>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</si>
  <si>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</si>
  <si>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</si>
  <si>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</si>
  <si>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</si>
  <si>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</si>
  <si>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</si>
  <si>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</si>
  <si>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</si>
  <si>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</si>
  <si>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</si>
  <si>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</si>
  <si>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</si>
  <si>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</si>
  <si>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</si>
  <si>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</si>
  <si>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</si>
  <si>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</si>
  <si>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</si>
  <si>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</si>
  <si>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</si>
  <si>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</si>
  <si>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</si>
  <si>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</si>
  <si>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</si>
  <si>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</si>
  <si>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</si>
  <si>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</si>
  <si>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</si>
  <si>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</si>
  <si>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</si>
  <si>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</si>
  <si>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</si>
  <si>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</si>
  <si>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</si>
  <si>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</si>
  <si>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</si>
  <si>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</si>
  <si>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</si>
  <si>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</si>
  <si>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</si>
  <si>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</si>
  <si>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</si>
  <si>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</si>
  <si>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</si>
  <si>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</si>
  <si>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</si>
  <si>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</si>
  <si>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</si>
  <si>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</si>
  <si>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</si>
  <si>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</si>
  <si>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</si>
  <si>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</si>
  <si>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</si>
  <si>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</si>
  <si>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</si>
  <si>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</si>
  <si>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</si>
  <si>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</si>
  <si>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</si>
  <si>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</si>
  <si>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</si>
  <si>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</si>
  <si>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</si>
  <si>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</si>
  <si>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</si>
  <si>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</si>
  <si>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</si>
  <si>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</si>
  <si>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</si>
  <si>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</si>
  <si>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</si>
  <si>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</si>
  <si>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</si>
  <si>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</si>
  <si>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</si>
  <si>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</si>
  <si>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</si>
  <si>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</si>
  <si>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</si>
  <si>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</si>
  <si>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</si>
  <si>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</si>
  <si>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</si>
  <si>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</si>
  <si>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</si>
  <si>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</si>
  <si>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</si>
  <si>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</si>
  <si>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</si>
  <si>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</si>
  <si>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</si>
  <si>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</si>
  <si>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</si>
  <si>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</si>
  <si>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</si>
  <si>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</si>
  <si>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</si>
  <si>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</si>
  <si>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</si>
  <si>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</si>
  <si>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</si>
  <si>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</si>
  <si>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</si>
  <si>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</si>
  <si>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</si>
  <si>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</si>
  <si>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</si>
  <si>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</si>
  <si>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</si>
  <si>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</si>
  <si>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</si>
  <si>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</si>
  <si>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</si>
  <si>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</si>
  <si>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</si>
  <si>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</si>
  <si>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</si>
  <si>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</si>
  <si>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</si>
  <si>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</si>
  <si>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</si>
  <si>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</si>
  <si>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</si>
  <si>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</si>
  <si>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</si>
  <si>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</si>
  <si>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</si>
  <si>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</si>
  <si>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</si>
  <si>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</si>
  <si>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</si>
  <si>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</si>
  <si>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</si>
  <si>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</si>
  <si>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</si>
  <si>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</si>
  <si>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</si>
  <si>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</si>
  <si>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</si>
  <si>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</si>
  <si>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</si>
  <si>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</si>
  <si>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</si>
  <si>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</si>
  <si>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</si>
  <si>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</si>
  <si>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</si>
  <si>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</si>
  <si>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</si>
  <si>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</si>
  <si>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</si>
  <si>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</si>
  <si>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</si>
  <si>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</si>
  <si>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</si>
  <si>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</si>
  <si>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</si>
  <si>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</si>
  <si>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</si>
  <si>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</si>
  <si>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</si>
  <si>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</si>
  <si>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</si>
  <si>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</si>
  <si>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</si>
  <si>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</si>
  <si>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</si>
  <si>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</si>
  <si>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</si>
  <si>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</si>
  <si>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</si>
  <si>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</si>
  <si>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</si>
  <si>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</si>
  <si>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</si>
  <si>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</si>
  <si>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</si>
  <si>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</si>
  <si>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</si>
  <si>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</si>
  <si>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</si>
  <si>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</si>
  <si>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</si>
  <si>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</si>
  <si>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</si>
  <si>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</si>
  <si>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</si>
  <si>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</si>
  <si>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</si>
  <si>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</si>
  <si>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</si>
  <si>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</si>
  <si>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</si>
  <si>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</si>
  <si>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</si>
  <si>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</si>
  <si>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</si>
  <si>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</si>
  <si>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</si>
  <si>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</si>
  <si>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</si>
  <si>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</si>
  <si>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</si>
  <si>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</si>
  <si>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</si>
  <si>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</si>
  <si>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</si>
  <si>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</si>
  <si>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</si>
  <si>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</si>
  <si>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</si>
  <si>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</si>
  <si>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</si>
  <si>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</si>
  <si>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</si>
  <si>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</si>
  <si>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</si>
  <si>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</si>
  <si>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</si>
  <si>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</si>
  <si>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</si>
  <si>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</si>
  <si>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</si>
  <si>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</si>
  <si>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</si>
  <si>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</si>
  <si>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</si>
  <si>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</si>
  <si>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</si>
  <si>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</si>
  <si>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</si>
  <si>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</si>
  <si>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</si>
  <si>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</si>
  <si>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</si>
  <si>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</si>
  <si>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</si>
  <si>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</si>
  <si>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</si>
  <si>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</si>
  <si>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</si>
  <si>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</si>
  <si>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</si>
  <si>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</si>
  <si>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</si>
  <si>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</si>
  <si>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</si>
  <si>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</si>
  <si>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</si>
  <si>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</si>
  <si>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</si>
  <si>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</si>
  <si>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</si>
  <si>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</si>
  <si>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</si>
  <si>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</si>
  <si>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</si>
  <si>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</si>
  <si>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</si>
  <si>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</si>
  <si>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</si>
  <si>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</si>
  <si>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</si>
  <si>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</si>
  <si>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</si>
  <si>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</si>
  <si>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</si>
  <si>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</si>
  <si>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</si>
  <si>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</si>
  <si>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</si>
  <si>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</si>
  <si>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</si>
  <si>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</si>
  <si>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</si>
  <si>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</si>
  <si>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</si>
  <si>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</si>
  <si>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</si>
  <si>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</si>
  <si>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</si>
  <si>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</si>
  <si>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</si>
  <si>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</si>
  <si>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</si>
  <si>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</si>
  <si>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</si>
  <si>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</si>
  <si>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</si>
  <si>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</si>
  <si>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</si>
  <si>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</si>
  <si>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</si>
  <si>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</si>
  <si>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</si>
  <si>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</si>
  <si>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</si>
  <si>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</si>
  <si>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</si>
  <si>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</si>
  <si>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</si>
  <si>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</si>
  <si>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</si>
  <si>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</si>
  <si>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</si>
  <si>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</si>
  <si>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</si>
  <si>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</si>
  <si>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</si>
  <si>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</si>
  <si>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</si>
  <si>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</si>
  <si>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</si>
  <si>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</si>
  <si>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</si>
  <si>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</si>
  <si>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</si>
  <si>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</si>
  <si>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</si>
  <si>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</si>
  <si>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</si>
  <si>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</si>
  <si>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</si>
  <si>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</si>
  <si>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</si>
  <si>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</si>
  <si>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</si>
  <si>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</si>
  <si>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</si>
  <si>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</si>
  <si>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</si>
  <si>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</si>
  <si>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</si>
  <si>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</si>
  <si>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</si>
  <si>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</si>
  <si>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</si>
  <si>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</si>
  <si>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</si>
  <si>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</si>
  <si>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</si>
  <si>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</si>
  <si>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</si>
  <si>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</si>
  <si>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</si>
  <si>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</si>
  <si>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</si>
  <si>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</si>
  <si>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</si>
  <si>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</si>
  <si>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</si>
  <si>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</si>
  <si>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</si>
  <si>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</si>
  <si>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</si>
  <si>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</si>
  <si>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</si>
  <si>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</si>
  <si>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</si>
  <si>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</si>
  <si>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</si>
  <si>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</si>
  <si>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</si>
  <si>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</si>
  <si>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</si>
  <si>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</si>
  <si>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</si>
  <si>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</si>
  <si>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</si>
  <si>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</si>
  <si>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</si>
  <si>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</si>
  <si>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</si>
  <si>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</si>
  <si>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</si>
  <si>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</si>
  <si>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</si>
  <si>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</si>
  <si>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</si>
  <si>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</si>
  <si>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</si>
  <si>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</si>
  <si>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</si>
  <si>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</si>
  <si>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</si>
  <si>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</si>
  <si>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</si>
  <si>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</si>
  <si>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</si>
  <si>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</si>
  <si>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</si>
  <si>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</si>
  <si>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</si>
  <si>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</si>
  <si>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</si>
  <si>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</si>
  <si>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</si>
  <si>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</si>
  <si>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</si>
  <si>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</si>
  <si>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</si>
  <si>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</si>
  <si>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</si>
  <si>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</si>
  <si>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</si>
  <si>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</si>
  <si>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</si>
  <si>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</si>
  <si>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</si>
  <si>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</si>
  <si>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</si>
  <si>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</si>
  <si>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</si>
  <si>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</si>
  <si>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</si>
  <si>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</si>
  <si>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</si>
  <si>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</si>
  <si>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</si>
  <si>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</si>
  <si>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</si>
  <si>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</si>
  <si>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</si>
  <si>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</si>
  <si>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</si>
  <si>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</si>
  <si>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</si>
  <si>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</si>
  <si>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</si>
  <si>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</si>
  <si>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</si>
  <si>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</si>
  <si>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</si>
  <si>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</si>
  <si>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</si>
  <si>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</si>
  <si>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</si>
  <si>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</si>
  <si>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</si>
  <si>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</si>
  <si>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</si>
  <si>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</si>
  <si>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</si>
  <si>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</si>
  <si>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</si>
  <si>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</si>
  <si>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</si>
  <si>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</si>
  <si>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</si>
  <si>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</si>
  <si>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</si>
  <si>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</si>
  <si>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</si>
  <si>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</si>
  <si>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</si>
  <si>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</si>
  <si>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</si>
  <si>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</si>
  <si>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</si>
  <si>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</si>
  <si>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</si>
  <si>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</si>
  <si>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</si>
  <si>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</si>
  <si>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</si>
  <si>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</si>
  <si>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</si>
  <si>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</si>
  <si>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</si>
  <si>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</si>
  <si>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</si>
  <si>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</si>
  <si>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</si>
  <si>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</si>
  <si>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</si>
  <si>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</si>
  <si>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</si>
  <si>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</si>
  <si>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</si>
  <si>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</si>
  <si>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</si>
  <si>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</si>
  <si>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</si>
  <si>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</si>
  <si>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</si>
  <si>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</si>
  <si>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</si>
  <si>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</si>
  <si>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</si>
  <si>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</si>
  <si>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</si>
  <si>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</si>
  <si>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</si>
  <si>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</si>
  <si>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</si>
  <si>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</si>
  <si>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</si>
  <si>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</si>
  <si>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</si>
  <si>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</si>
  <si>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</si>
  <si>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</si>
  <si>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</si>
  <si>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</si>
  <si>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</si>
  <si>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</si>
  <si>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</si>
  <si>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</si>
  <si>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</si>
  <si>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</si>
  <si>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</si>
  <si>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</si>
  <si>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</si>
  <si>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</si>
  <si>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</si>
  <si>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</si>
  <si>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</si>
  <si>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</si>
  <si>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</si>
  <si>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</si>
  <si>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</si>
  <si>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</si>
  <si>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</si>
  <si>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</si>
  <si>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</si>
  <si>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</si>
  <si>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</si>
  <si>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</si>
  <si>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</si>
  <si>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</si>
  <si>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</si>
  <si>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</si>
  <si>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</si>
  <si>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</si>
  <si>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</si>
  <si>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</si>
  <si>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</si>
  <si>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</si>
  <si>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</si>
  <si>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</si>
  <si>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</si>
  <si>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</si>
  <si>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</si>
  <si>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</si>
  <si>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</si>
  <si>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</si>
  <si>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</si>
  <si>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</si>
  <si>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</si>
  <si>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</si>
  <si>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</si>
  <si>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</si>
  <si>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</si>
  <si>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</si>
  <si>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</si>
  <si>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</si>
  <si>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</si>
  <si>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</si>
  <si>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</si>
  <si>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</si>
  <si>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</si>
  <si>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</si>
  <si>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</si>
  <si>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</si>
  <si>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</si>
  <si>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</si>
  <si>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</si>
  <si>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</si>
  <si>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</si>
  <si>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</si>
  <si>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</si>
  <si>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</si>
  <si>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</si>
  <si>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</si>
  <si>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</si>
  <si>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</si>
  <si>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</si>
  <si>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</si>
  <si>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</si>
  <si>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</si>
  <si>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</si>
  <si>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</si>
  <si>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</si>
  <si>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</si>
  <si>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</si>
  <si>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</si>
  <si>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</si>
  <si>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</si>
  <si>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</si>
  <si>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</si>
  <si>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</si>
  <si>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</si>
  <si>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</si>
  <si>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</si>
  <si>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</si>
  <si>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</si>
  <si>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</si>
  <si>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</si>
  <si>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</si>
  <si>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</si>
  <si>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</si>
  <si>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</si>
  <si>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</si>
  <si>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</si>
  <si>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</si>
  <si>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</si>
  <si>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</si>
  <si>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</si>
  <si>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</si>
  <si>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</si>
  <si>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</si>
  <si>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</si>
  <si>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</si>
  <si>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</si>
  <si>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</si>
  <si>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</si>
  <si>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</si>
  <si>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</si>
  <si>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</si>
  <si>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</si>
  <si>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</si>
  <si>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</si>
  <si>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</si>
  <si>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</si>
  <si>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</si>
  <si>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</si>
  <si>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</si>
  <si>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</si>
  <si>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</si>
  <si>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</si>
  <si>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</si>
  <si>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</si>
  <si>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</si>
  <si>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</si>
  <si>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</si>
  <si>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</si>
  <si>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</si>
  <si>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</si>
  <si>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</si>
  <si>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</si>
  <si>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</si>
  <si>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</si>
  <si>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</si>
  <si>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</si>
  <si>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</si>
  <si>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</si>
  <si>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</si>
  <si>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</si>
  <si>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</si>
  <si>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</si>
  <si>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</si>
  <si>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</si>
  <si>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</si>
  <si>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</si>
  <si>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</si>
  <si>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</si>
  <si>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</si>
  <si>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</si>
  <si>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</si>
  <si>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</si>
  <si>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</si>
  <si>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</si>
  <si>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</si>
  <si>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</si>
  <si>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</si>
  <si>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</si>
  <si>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</si>
  <si>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</si>
  <si>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</si>
  <si>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</si>
  <si>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</si>
  <si>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</si>
  <si>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</si>
  <si>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</si>
  <si>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</si>
  <si>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</si>
  <si>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</si>
  <si>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</si>
  <si>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</si>
  <si>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</si>
  <si>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</si>
  <si>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</si>
  <si>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</si>
  <si>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</si>
  <si>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</si>
  <si>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</si>
  <si>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</si>
  <si>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</si>
  <si>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</si>
  <si>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</si>
  <si>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</si>
  <si>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</si>
  <si>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</si>
  <si>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</si>
  <si>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</si>
  <si>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</si>
  <si>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</si>
  <si>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</si>
  <si>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</si>
  <si>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</si>
  <si>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</si>
  <si>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</si>
  <si>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</si>
  <si>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</si>
  <si>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</si>
  <si>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</si>
  <si>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</si>
  <si>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</si>
  <si>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</si>
  <si>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</si>
  <si>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</si>
  <si>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</si>
  <si>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</si>
  <si>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</si>
  <si>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</si>
  <si>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</si>
  <si>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</si>
  <si>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</si>
  <si>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</si>
  <si>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</si>
  <si>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</si>
  <si>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</si>
  <si>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</si>
  <si>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</si>
  <si>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</si>
  <si>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</si>
  <si>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</si>
  <si>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</si>
  <si>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</si>
  <si>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</si>
  <si>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</si>
  <si>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</si>
  <si>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</si>
  <si>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</si>
  <si>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</si>
  <si>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</si>
  <si>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</si>
  <si>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</si>
  <si>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</si>
  <si>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</si>
  <si>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</si>
  <si>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</si>
  <si>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</si>
  <si>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</si>
  <si>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</si>
  <si>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</si>
  <si>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</si>
  <si>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</si>
  <si>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</si>
  <si>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</si>
  <si>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</si>
  <si>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</si>
  <si>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</si>
  <si>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</si>
  <si>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</si>
  <si>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</si>
  <si>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</si>
  <si>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</si>
  <si>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</si>
  <si>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</si>
  <si>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</si>
  <si>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</si>
  <si>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</si>
  <si>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</si>
  <si>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</si>
  <si>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</si>
  <si>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</si>
  <si>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</si>
  <si>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</si>
  <si>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</si>
  <si>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</si>
  <si>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</si>
  <si>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</si>
  <si>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</si>
  <si>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</si>
  <si>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</si>
  <si>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</si>
  <si>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</si>
  <si>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</si>
  <si>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</si>
  <si>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</si>
  <si>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</si>
  <si>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</si>
  <si>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</si>
  <si>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</si>
  <si>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</si>
  <si>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</si>
  <si>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</si>
  <si>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</si>
  <si>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</si>
  <si>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</si>
  <si>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</si>
  <si>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</si>
  <si>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</si>
  <si>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</si>
  <si>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</si>
  <si>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</si>
  <si>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</si>
  <si>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</si>
  <si>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</si>
  <si>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</si>
  <si>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</si>
  <si>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</si>
  <si>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</si>
  <si>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</si>
  <si>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</si>
  <si>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</si>
  <si>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</si>
  <si>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</si>
  <si>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</si>
  <si>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</si>
  <si>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</si>
  <si>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</si>
  <si>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</si>
  <si>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</si>
  <si>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</si>
  <si>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</si>
  <si>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</si>
  <si>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</si>
  <si>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</si>
  <si>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</si>
  <si>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</si>
  <si>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</si>
  <si>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</si>
  <si>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</si>
  <si>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</si>
  <si>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</si>
  <si>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</si>
  <si>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</si>
  <si>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</si>
  <si>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</si>
  <si>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</si>
  <si>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</si>
  <si>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</si>
  <si>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</si>
  <si>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</si>
  <si>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</si>
  <si>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</si>
  <si>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</si>
  <si>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</si>
  <si>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</si>
  <si>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</si>
  <si>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</si>
  <si>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</si>
  <si>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</si>
  <si>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</si>
  <si>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</si>
  <si>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</si>
  <si>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</si>
  <si>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</si>
  <si>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</si>
  <si>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</si>
  <si>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</si>
  <si>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</si>
  <si>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</si>
  <si>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</si>
  <si>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</si>
  <si>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</si>
  <si>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</si>
  <si>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</si>
  <si>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</si>
  <si>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</si>
  <si>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</si>
  <si>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</si>
  <si>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</si>
  <si>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</si>
  <si>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</si>
  <si>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</si>
  <si>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</si>
  <si>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</si>
  <si>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</si>
  <si>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</si>
  <si>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</si>
  <si>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</si>
  <si>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</si>
  <si>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</si>
  <si>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</si>
  <si>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</si>
  <si>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</si>
  <si>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</si>
  <si>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</si>
  <si>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</si>
  <si>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</si>
  <si>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</si>
  <si>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</si>
  <si>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</si>
  <si>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</si>
  <si>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</si>
  <si>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</si>
  <si>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</si>
  <si>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</si>
  <si>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</si>
  <si>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</si>
  <si>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</si>
  <si>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</si>
  <si>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</si>
  <si>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</si>
  <si>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</si>
  <si>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</si>
  <si>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</si>
  <si>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</si>
  <si>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</si>
  <si>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</si>
  <si>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</si>
  <si>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</si>
  <si>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</si>
  <si>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</si>
  <si>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</si>
  <si>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</si>
  <si>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</si>
  <si>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</si>
  <si>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</si>
  <si>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</si>
  <si>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</si>
  <si>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</si>
  <si>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</si>
  <si>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</si>
  <si>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</si>
  <si>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</si>
  <si>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</si>
  <si>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</si>
  <si>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</si>
  <si>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</si>
  <si>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</si>
  <si>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</si>
  <si>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</si>
  <si>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</si>
  <si>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</si>
  <si>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</si>
  <si>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</si>
  <si>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</si>
  <si>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</si>
  <si>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</si>
  <si>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</si>
  <si>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</si>
  <si>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</si>
  <si>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</si>
  <si>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</si>
  <si>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</si>
  <si>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</si>
  <si>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</si>
  <si>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</si>
  <si>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</si>
  <si>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</si>
  <si>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</si>
  <si>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</si>
  <si>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</si>
  <si>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</si>
  <si>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</si>
  <si>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</si>
  <si>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</si>
  <si>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</si>
  <si>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</si>
  <si>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</si>
  <si>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</si>
  <si>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</si>
  <si>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</si>
  <si>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</si>
  <si>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</si>
  <si>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</si>
  <si>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</si>
  <si>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</si>
  <si>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</si>
  <si>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</si>
  <si>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</si>
  <si>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</si>
  <si>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</si>
  <si>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</si>
  <si>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</si>
  <si>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</si>
  <si>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</si>
  <si>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</si>
  <si>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</si>
  <si>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</si>
  <si>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</si>
  <si>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</si>
  <si>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</si>
  <si>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</si>
  <si>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</si>
  <si>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</si>
  <si>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</si>
  <si>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</si>
  <si>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</si>
  <si>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</si>
  <si>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</si>
  <si>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</si>
  <si>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</si>
  <si>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</si>
  <si>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</si>
  <si>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</si>
  <si>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</si>
  <si>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</si>
  <si>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</si>
  <si>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</si>
  <si>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</si>
  <si>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</si>
  <si>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</si>
  <si>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</si>
  <si>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</si>
  <si>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</si>
  <si>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</si>
  <si>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</si>
  <si>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</si>
  <si>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</si>
  <si>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</si>
  <si>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</si>
  <si>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</si>
  <si>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</si>
  <si>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</si>
  <si>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</si>
  <si>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</si>
  <si>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</si>
  <si>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</si>
  <si>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</si>
  <si>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</si>
  <si>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</si>
  <si>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</si>
  <si>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</si>
  <si>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</si>
  <si>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</si>
  <si>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</si>
  <si>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</si>
  <si>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</si>
  <si>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</si>
  <si>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</si>
  <si>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</si>
  <si>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</si>
  <si>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</si>
  <si>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</si>
  <si>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</si>
  <si>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</si>
  <si>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</si>
  <si>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</si>
  <si>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</si>
  <si>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</si>
  <si>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</si>
  <si>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</si>
  <si>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</si>
  <si>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</si>
  <si>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</si>
  <si>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</si>
  <si>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</si>
  <si>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</si>
  <si>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</si>
  <si>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</si>
  <si>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</si>
  <si>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</si>
  <si>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</si>
  <si>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</si>
  <si>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</si>
  <si>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</si>
  <si>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</si>
  <si>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</si>
  <si>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</si>
  <si>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</si>
  <si>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</si>
  <si>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</si>
  <si>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</si>
  <si>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</si>
  <si>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</si>
  <si>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</si>
  <si>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</si>
  <si>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</si>
  <si>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</si>
  <si>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</si>
  <si>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</si>
  <si>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</si>
  <si>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</si>
  <si>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</si>
  <si>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</si>
  <si>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</si>
  <si>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</si>
  <si>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</si>
  <si>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</si>
  <si>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</si>
  <si>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</si>
  <si>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</si>
  <si>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</si>
  <si>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</si>
  <si>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</si>
  <si>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</si>
  <si>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</si>
  <si>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</si>
  <si>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</si>
  <si>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</si>
  <si>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</si>
  <si>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</si>
  <si>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</si>
  <si>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</si>
  <si>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</si>
  <si>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</si>
  <si>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</si>
  <si>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</si>
  <si>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</si>
  <si>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</si>
  <si>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</si>
  <si>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</si>
  <si>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</si>
  <si>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</si>
  <si>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</si>
  <si>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</si>
  <si>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</si>
  <si>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</si>
  <si>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</si>
  <si>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</si>
  <si>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</si>
  <si>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</si>
  <si>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</si>
  <si>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</si>
  <si>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</si>
  <si>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</si>
  <si>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</si>
  <si>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</si>
  <si>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</si>
  <si>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</si>
  <si>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</si>
  <si>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</si>
  <si>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</si>
  <si>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</si>
  <si>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</si>
  <si>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</si>
  <si>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</si>
  <si>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</si>
  <si>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</si>
  <si>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</si>
  <si>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</si>
  <si>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</si>
  <si>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</si>
  <si>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</si>
  <si>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</si>
  <si>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</si>
  <si>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</si>
  <si>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</si>
  <si>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</si>
  <si>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</si>
  <si>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</si>
  <si>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</si>
  <si>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</si>
  <si>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</si>
  <si>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</si>
  <si>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</si>
  <si>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</si>
  <si>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</si>
  <si>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</si>
  <si>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</si>
  <si>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</si>
  <si>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</si>
  <si>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</si>
  <si>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</si>
  <si>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</si>
  <si>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</si>
  <si>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</si>
  <si>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</si>
  <si>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</si>
  <si>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</si>
  <si>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</si>
  <si>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</si>
  <si>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</si>
  <si>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</si>
  <si>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</si>
  <si>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</si>
  <si>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</si>
  <si>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</si>
  <si>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</si>
  <si>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</si>
  <si>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</si>
  <si>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</si>
  <si>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</si>
  <si>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</si>
  <si>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</si>
  <si>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</si>
  <si>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</si>
  <si>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</si>
  <si>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</si>
  <si>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</si>
  <si>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</si>
  <si>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</si>
  <si>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</si>
  <si>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</si>
  <si>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</si>
  <si>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</si>
  <si>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</si>
  <si>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</si>
  <si>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</si>
  <si>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</si>
  <si>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</si>
  <si>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</si>
  <si>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</si>
  <si>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</si>
  <si>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</si>
  <si>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</si>
  <si>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</si>
  <si>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</si>
  <si>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</si>
  <si>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</si>
  <si>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</si>
  <si>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</si>
  <si>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</si>
  <si>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</si>
  <si>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</si>
  <si>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</si>
  <si>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</si>
  <si>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</si>
  <si>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</si>
  <si>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</si>
  <si>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</si>
  <si>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</si>
  <si>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</si>
  <si>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</si>
  <si>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</si>
  <si>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</si>
  <si>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</si>
  <si>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</si>
  <si>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</si>
  <si>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</si>
  <si>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</si>
  <si>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</si>
  <si>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</si>
  <si>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</si>
  <si>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</si>
  <si>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</si>
  <si>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</si>
  <si>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</si>
  <si>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</si>
  <si>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</si>
  <si>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</si>
  <si>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</si>
  <si>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</si>
  <si>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</si>
  <si>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</si>
  <si>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</si>
  <si>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</si>
  <si>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</si>
  <si>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</si>
  <si>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</si>
  <si>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</si>
  <si>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</si>
  <si>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</si>
  <si>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</si>
  <si>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</si>
  <si>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</si>
  <si>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</si>
  <si>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</si>
  <si>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</si>
  <si>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</si>
  <si>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</si>
  <si>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</si>
  <si>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</si>
  <si>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</si>
  <si>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</si>
  <si>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</si>
  <si>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</si>
  <si>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</si>
  <si>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</si>
  <si>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</si>
  <si>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</si>
  <si>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</si>
  <si>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</si>
  <si>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</si>
  <si>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</si>
  <si>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</si>
  <si>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</si>
  <si>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</si>
  <si>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</si>
  <si>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</si>
  <si>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</si>
  <si>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</si>
  <si>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</si>
  <si>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</si>
  <si>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</si>
  <si>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</si>
  <si>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</si>
  <si>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</si>
  <si>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</si>
  <si>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</si>
  <si>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</si>
  <si>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</si>
  <si>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</si>
  <si>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</si>
  <si>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</si>
  <si>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</si>
  <si>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</si>
  <si>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</si>
  <si>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</si>
  <si>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</si>
  <si>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</si>
  <si>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</si>
  <si>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</si>
  <si>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</si>
  <si>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</si>
  <si>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</si>
  <si>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</si>
  <si>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</si>
  <si>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</si>
  <si>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</si>
  <si>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</si>
  <si>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</si>
  <si>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</si>
  <si>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</si>
  <si>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</si>
  <si>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</si>
  <si>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</si>
  <si>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</si>
  <si>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</si>
  <si>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</si>
  <si>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</si>
  <si>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</si>
  <si>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</si>
  <si>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</si>
  <si>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</si>
  <si>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</si>
  <si>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</si>
  <si>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</si>
  <si>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</si>
  <si>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</si>
  <si>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</si>
  <si>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</si>
  <si>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</si>
  <si>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</si>
  <si>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</si>
  <si>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</si>
  <si>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</si>
  <si>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</si>
  <si>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</si>
  <si>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</si>
  <si>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</si>
  <si>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</si>
  <si>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</si>
  <si>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</si>
  <si>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</si>
  <si>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</si>
  <si>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</si>
  <si>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</si>
  <si>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</si>
  <si>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</si>
  <si>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</si>
  <si>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</si>
  <si>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</si>
  <si>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</si>
  <si>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</si>
  <si>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</si>
  <si>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</si>
  <si>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</si>
  <si>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</si>
  <si>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</si>
  <si>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</si>
  <si>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</si>
  <si>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</si>
  <si>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</si>
  <si>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</si>
  <si>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</si>
  <si>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</si>
  <si>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</si>
  <si>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</si>
  <si>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</si>
  <si>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</si>
  <si>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</si>
  <si>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</si>
  <si>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</si>
  <si>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</si>
  <si>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</si>
  <si>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</si>
  <si>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</si>
  <si>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</si>
  <si>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</si>
  <si>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</si>
  <si>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</si>
  <si>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</si>
  <si>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</si>
  <si>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</si>
  <si>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</si>
  <si>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</si>
  <si>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</si>
  <si>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</si>
  <si>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</si>
  <si>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</si>
  <si>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</si>
  <si>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</si>
  <si>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</si>
  <si>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</si>
  <si>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</si>
  <si>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</si>
  <si>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</si>
  <si>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</si>
  <si>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</si>
  <si>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</si>
  <si>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</si>
  <si>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</si>
  <si>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</si>
  <si>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</si>
  <si>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</si>
  <si>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</si>
  <si>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</si>
  <si>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</si>
  <si>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</si>
  <si>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</si>
  <si>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</si>
  <si>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</si>
  <si>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</si>
  <si>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</si>
  <si>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</si>
  <si>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</si>
  <si>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</si>
  <si>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</si>
  <si>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</si>
  <si>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</si>
  <si>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</si>
  <si>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</si>
  <si>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</si>
  <si>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</si>
  <si>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</si>
  <si>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</si>
  <si>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</si>
  <si>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</si>
  <si>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</si>
  <si>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</si>
  <si>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</si>
  <si>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</si>
  <si>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</si>
  <si>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</si>
  <si>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</si>
  <si>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</si>
  <si>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</si>
  <si>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</si>
  <si>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</si>
  <si>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</si>
  <si>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</si>
  <si>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</si>
  <si>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</si>
  <si>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</si>
  <si>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</si>
  <si>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</si>
  <si>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</si>
  <si>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</si>
  <si>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</si>
  <si>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</si>
  <si>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</si>
  <si>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</si>
  <si>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</si>
  <si>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</si>
  <si>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</si>
  <si>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</si>
  <si>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</si>
  <si>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</si>
  <si>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</si>
  <si>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</si>
  <si>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</si>
  <si>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</si>
  <si>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</si>
  <si>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</si>
  <si>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</si>
  <si>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</si>
  <si>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</si>
  <si>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</si>
  <si>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</si>
  <si>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</si>
  <si>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</si>
  <si>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</si>
  <si>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</si>
  <si>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</si>
  <si>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</si>
  <si>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</si>
  <si>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</si>
  <si>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</si>
  <si>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</si>
  <si>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</si>
  <si>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</si>
  <si>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</si>
  <si>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</si>
  <si>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</si>
  <si>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</si>
  <si>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</si>
  <si>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</si>
  <si>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</si>
  <si>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</si>
  <si>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</si>
  <si>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</si>
  <si>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</si>
  <si>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</si>
  <si>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</si>
  <si>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</si>
  <si>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</si>
  <si>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</si>
  <si>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</si>
  <si>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</si>
  <si>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</si>
  <si>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</si>
  <si>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</si>
  <si>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</si>
  <si>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</si>
  <si>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</si>
  <si>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</si>
  <si>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</si>
  <si>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</si>
  <si>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</si>
  <si>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</si>
  <si>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</si>
  <si>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</si>
  <si>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</si>
  <si>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</si>
  <si>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</si>
  <si>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</si>
  <si>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</si>
  <si>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</si>
  <si>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</si>
  <si>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</si>
  <si>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</si>
  <si>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</si>
  <si>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</si>
  <si>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</si>
  <si>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</si>
  <si>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</si>
  <si>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</si>
  <si>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</si>
  <si>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</si>
  <si>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</si>
  <si>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</si>
  <si>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</si>
  <si>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</si>
  <si>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</si>
  <si>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</si>
  <si>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</si>
  <si>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</si>
  <si>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</si>
  <si>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</si>
  <si>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</si>
  <si>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</si>
  <si>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</si>
  <si>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</si>
  <si>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</si>
  <si>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</si>
  <si>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</si>
  <si>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</si>
  <si>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</si>
  <si>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</si>
  <si>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</si>
  <si>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</si>
  <si>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</si>
  <si>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</si>
  <si>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</si>
  <si>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</si>
  <si>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</si>
  <si>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</si>
  <si>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</si>
  <si>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</si>
  <si>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</si>
  <si>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</si>
  <si>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</si>
  <si>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</si>
  <si>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</si>
  <si>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</si>
  <si>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</si>
  <si>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</si>
  <si>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</si>
  <si>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</si>
  <si>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</si>
  <si>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</si>
  <si>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</si>
  <si>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</si>
  <si>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</si>
  <si>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</si>
  <si>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</si>
  <si>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</si>
  <si>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</si>
  <si>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</si>
  <si>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</si>
  <si>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</si>
  <si>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</si>
  <si>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</si>
  <si>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</si>
  <si>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</si>
  <si>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</si>
  <si>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</si>
  <si>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</si>
  <si>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</si>
  <si>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</si>
  <si>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</si>
  <si>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</si>
  <si>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</si>
  <si>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</si>
  <si>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</si>
  <si>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</si>
  <si>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</si>
  <si>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</si>
  <si>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</si>
  <si>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</si>
  <si>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</si>
  <si>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</si>
  <si>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</si>
  <si>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</si>
  <si>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</si>
  <si>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</si>
  <si>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</si>
  <si>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</si>
  <si>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</si>
  <si>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</si>
  <si>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</si>
  <si>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</si>
  <si>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</si>
  <si>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</si>
  <si>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</si>
  <si>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</si>
  <si>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</si>
  <si>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</si>
  <si>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</si>
  <si>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</si>
  <si>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</si>
  <si>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</si>
  <si>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</si>
  <si>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</si>
  <si>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</si>
  <si>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</si>
  <si>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</si>
  <si>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</si>
  <si>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</si>
  <si>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</si>
  <si>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</si>
  <si>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</si>
  <si>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</si>
  <si>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</si>
  <si>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</si>
  <si>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</si>
  <si>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</si>
  <si>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</si>
  <si>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</si>
  <si>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</si>
  <si>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</si>
  <si>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</si>
  <si>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</si>
  <si>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</si>
  <si>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</si>
  <si>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</si>
  <si>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</si>
  <si>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</si>
  <si>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</si>
  <si>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</si>
  <si>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</si>
  <si>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</si>
  <si>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</si>
  <si>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</si>
  <si>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</si>
  <si>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</si>
  <si>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</si>
  <si>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</si>
  <si>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</si>
  <si>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</si>
  <si>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</si>
  <si>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</si>
  <si>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</si>
  <si>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</si>
  <si>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</si>
  <si>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</si>
  <si>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</si>
  <si>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</si>
  <si>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</si>
  <si>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</si>
  <si>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</si>
  <si>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</si>
  <si>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</si>
  <si>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</si>
  <si>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</si>
  <si>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</si>
  <si>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</si>
  <si>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</si>
  <si>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</si>
  <si>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</si>
  <si>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</si>
  <si>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</si>
  <si>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</si>
  <si>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</si>
  <si>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</si>
  <si>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</si>
  <si>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</si>
  <si>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</si>
  <si>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</si>
  <si>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</si>
  <si>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</si>
  <si>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</si>
  <si>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</si>
  <si>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</si>
  <si>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</si>
  <si>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</si>
  <si>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</si>
  <si>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</si>
  <si>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</si>
  <si>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</si>
  <si>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</si>
  <si>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</si>
  <si>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</si>
  <si>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</si>
  <si>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</si>
  <si>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</si>
  <si>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</si>
  <si>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</si>
  <si>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</si>
  <si>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</si>
  <si>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</si>
  <si>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</si>
  <si>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</si>
  <si>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</si>
  <si>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</si>
  <si>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</si>
  <si>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</si>
  <si>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</si>
  <si>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</si>
  <si>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</si>
  <si>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</si>
  <si>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</si>
  <si>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</si>
  <si>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</si>
  <si>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</si>
  <si>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</si>
  <si>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</si>
  <si>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</si>
  <si>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</si>
  <si>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</si>
  <si>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</si>
  <si>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</si>
  <si>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</si>
  <si>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</si>
  <si>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</si>
  <si>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</si>
  <si>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</si>
  <si>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</si>
  <si>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</si>
  <si>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</si>
  <si>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</si>
  <si>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</si>
  <si>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</si>
  <si>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</si>
  <si>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</si>
  <si>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</si>
  <si>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</si>
  <si>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</si>
  <si>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</si>
  <si>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</si>
  <si>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</si>
  <si>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</si>
  <si>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</si>
  <si>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</si>
  <si>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</si>
  <si>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</si>
  <si>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</si>
  <si>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</si>
  <si>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</si>
  <si>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</si>
  <si>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</si>
  <si>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</si>
  <si>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</si>
  <si>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</si>
  <si>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</si>
  <si>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</si>
  <si>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</si>
  <si>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</si>
  <si>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</si>
  <si>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</si>
  <si>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</si>
  <si>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</si>
  <si>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</si>
  <si>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</si>
  <si>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</si>
  <si>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</si>
  <si>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</si>
  <si>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</si>
  <si>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</si>
  <si>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</si>
  <si>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</si>
  <si>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</si>
  <si>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</si>
  <si>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</si>
  <si>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</si>
  <si>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</si>
  <si>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</si>
  <si>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</si>
  <si>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</si>
  <si>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</si>
  <si>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</si>
  <si>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</si>
  <si>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</si>
  <si>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</si>
  <si>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</si>
  <si>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</si>
  <si>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</si>
  <si>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</si>
  <si>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</si>
  <si>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</si>
  <si>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</si>
  <si>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</si>
  <si>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</si>
  <si>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</si>
  <si>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</si>
  <si>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</si>
  <si>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</si>
  <si>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</si>
  <si>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</si>
  <si>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</si>
  <si>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</si>
  <si>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</si>
  <si>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</si>
  <si>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</si>
  <si>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</si>
  <si>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</si>
  <si>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</si>
  <si>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</si>
  <si>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</si>
  <si>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</si>
  <si>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</si>
  <si>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</si>
  <si>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</si>
  <si>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</si>
  <si>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</si>
  <si>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</si>
  <si>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</si>
  <si>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</si>
  <si>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</si>
  <si>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</si>
  <si>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</si>
  <si>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</si>
  <si>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</si>
  <si>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</si>
  <si>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</si>
  <si>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</si>
  <si>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</si>
  <si>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</si>
  <si>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</si>
  <si>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</si>
  <si>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</si>
  <si>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</si>
  <si>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</si>
  <si>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</si>
  <si>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</si>
  <si>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</si>
  <si>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</si>
  <si>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</si>
  <si>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</si>
  <si>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</si>
  <si>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</si>
  <si>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</si>
  <si>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</si>
  <si>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</si>
  <si>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</si>
  <si>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</si>
  <si>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</si>
  <si>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</si>
  <si>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</si>
  <si>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</si>
  <si>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</si>
  <si>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</si>
  <si>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</si>
  <si>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</si>
  <si>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</si>
  <si>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</si>
  <si>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</si>
  <si>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</si>
  <si>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</si>
  <si>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</si>
  <si>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</si>
  <si>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</si>
  <si>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</si>
  <si>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</si>
  <si>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</si>
  <si>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</si>
  <si>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</si>
  <si>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</si>
  <si>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</si>
  <si>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</si>
  <si>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</si>
  <si>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</si>
  <si>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</si>
  <si>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</si>
  <si>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</si>
  <si>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</si>
  <si>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</si>
  <si>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</si>
  <si>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</si>
  <si>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</si>
  <si>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</si>
  <si>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</si>
  <si>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</si>
  <si>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</si>
  <si>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</si>
  <si>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</si>
  <si>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</si>
  <si>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</si>
  <si>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</si>
  <si>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</si>
  <si>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</si>
  <si>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</si>
  <si>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</si>
  <si>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</si>
  <si>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</si>
  <si>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</si>
  <si>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</si>
  <si>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</si>
  <si>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</si>
  <si>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</si>
  <si>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</si>
  <si>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</si>
  <si>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</si>
  <si>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</si>
  <si>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</si>
  <si>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</si>
  <si>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</si>
  <si>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</si>
  <si>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</si>
  <si>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</si>
  <si>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</si>
  <si>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</si>
  <si>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</si>
  <si>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</si>
  <si>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</si>
  <si>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</si>
  <si>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</si>
  <si>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</si>
  <si>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</si>
  <si>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</si>
  <si>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</si>
  <si>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</si>
  <si>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</si>
  <si>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</si>
  <si>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</si>
  <si>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</si>
  <si>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</si>
  <si>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</si>
  <si>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</si>
  <si>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</si>
  <si>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</si>
  <si>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</si>
  <si>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</si>
  <si>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</si>
  <si>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</si>
  <si>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</si>
  <si>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</si>
  <si>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</si>
  <si>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</si>
  <si>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</si>
  <si>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</si>
  <si>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</si>
  <si>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</si>
  <si>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</si>
  <si>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</si>
  <si>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</si>
  <si>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</si>
  <si>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</si>
  <si>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</si>
  <si>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</si>
  <si>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</si>
  <si>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</si>
  <si>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</si>
  <si>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</si>
  <si>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</si>
  <si>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</si>
  <si>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</si>
  <si>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</si>
  <si>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</si>
  <si>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</si>
  <si>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</si>
  <si>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</si>
  <si>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</si>
  <si>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</si>
  <si>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</si>
  <si>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</si>
  <si>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</si>
  <si>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</si>
  <si>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</si>
  <si>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</si>
  <si>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</si>
  <si>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</si>
  <si>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</si>
  <si>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</si>
  <si>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</si>
  <si>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</si>
  <si>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</si>
  <si>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</si>
  <si>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</si>
  <si>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</si>
  <si>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</si>
  <si>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</si>
  <si>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</si>
  <si>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</si>
  <si>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</si>
  <si>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</si>
  <si>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</si>
  <si>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</si>
  <si>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</si>
  <si>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</si>
  <si>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</si>
  <si>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</si>
  <si>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</si>
  <si>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</si>
  <si>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</si>
  <si>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</si>
  <si>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</si>
  <si>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</si>
  <si>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</si>
  <si>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</si>
  <si>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</si>
  <si>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</si>
  <si>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</si>
  <si>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</si>
  <si>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</si>
  <si>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</si>
  <si>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</si>
  <si>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</si>
  <si>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</si>
  <si>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</si>
  <si>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</si>
  <si>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</si>
  <si>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</si>
  <si>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</si>
  <si>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</si>
  <si>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</si>
  <si>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</si>
  <si>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</si>
  <si>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</si>
  <si>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</si>
  <si>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</si>
  <si>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</si>
  <si>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</si>
  <si>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</si>
  <si>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</si>
  <si>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</si>
  <si>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</si>
  <si>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</si>
  <si>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</si>
  <si>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</si>
  <si>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</si>
  <si>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</si>
  <si>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</si>
  <si>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</si>
  <si>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</si>
  <si>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</si>
  <si>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</si>
  <si>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</si>
  <si>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</si>
  <si>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</si>
  <si>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</si>
  <si>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</si>
  <si>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</si>
  <si>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</si>
  <si>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</si>
  <si>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</si>
  <si>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</si>
  <si>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</si>
  <si>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</si>
  <si>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</si>
  <si>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</si>
  <si>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</si>
  <si>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</si>
  <si>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</si>
  <si>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</si>
  <si>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</si>
  <si>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</si>
  <si>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</si>
  <si>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</si>
  <si>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</si>
  <si>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</si>
  <si>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</si>
  <si>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</si>
  <si>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</si>
  <si>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</si>
  <si>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</si>
  <si>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</si>
  <si>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</si>
  <si>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</si>
  <si>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</si>
  <si>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</si>
  <si>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</si>
  <si>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</si>
  <si>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</si>
  <si>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</si>
  <si>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</si>
  <si>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</si>
  <si>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</si>
  <si>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</si>
  <si>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</si>
  <si>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</si>
  <si>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</si>
  <si>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</si>
  <si>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</si>
  <si>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</si>
  <si>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</si>
  <si>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</si>
  <si>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</si>
  <si>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</si>
  <si>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</si>
  <si>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</si>
  <si>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</si>
  <si>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</si>
  <si>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</si>
  <si>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</si>
  <si>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</si>
  <si>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</si>
  <si>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</si>
  <si>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</si>
  <si>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</si>
  <si>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</si>
  <si>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</si>
  <si>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</si>
  <si>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</si>
  <si>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</si>
  <si>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</si>
  <si>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</si>
  <si>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</si>
  <si>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</si>
  <si>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</si>
  <si>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</si>
  <si>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</si>
  <si>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</si>
  <si>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</si>
  <si>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</si>
  <si>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</si>
  <si>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</si>
  <si>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</si>
  <si>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</si>
  <si>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</si>
  <si>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</si>
  <si>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</si>
  <si>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</si>
  <si>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</si>
  <si>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</si>
  <si>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</si>
  <si>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</si>
  <si>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</si>
  <si>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</si>
  <si>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</si>
  <si>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</si>
  <si>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</si>
  <si>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</si>
  <si>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</si>
  <si>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</si>
  <si>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</si>
  <si>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</si>
  <si>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</si>
  <si>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</si>
  <si>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</si>
  <si>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</si>
  <si>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</si>
  <si>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</si>
  <si>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</si>
  <si>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</si>
  <si>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</si>
  <si>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</si>
  <si>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</si>
  <si>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</si>
  <si>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</si>
  <si>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</si>
  <si>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</si>
  <si>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</si>
  <si>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</si>
  <si>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</si>
  <si>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</si>
  <si>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</si>
  <si>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</si>
  <si>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</si>
  <si>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</si>
  <si>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</si>
  <si>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</si>
  <si>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</si>
  <si>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</si>
  <si>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</si>
  <si>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</si>
  <si>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</si>
  <si>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</si>
  <si>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</si>
  <si>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</si>
  <si>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</si>
  <si>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</si>
  <si>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</si>
  <si>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</si>
  <si>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</si>
  <si>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</si>
  <si>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</si>
  <si>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</si>
  <si>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</si>
  <si>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</si>
  <si>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</si>
  <si>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</si>
  <si>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</si>
  <si>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</si>
  <si>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</si>
  <si>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</si>
  <si>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</si>
  <si>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</si>
  <si>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</si>
  <si>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</si>
  <si>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</si>
  <si>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</si>
  <si>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</si>
  <si>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</si>
  <si>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</si>
  <si>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</si>
  <si>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</si>
  <si>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</si>
  <si>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</si>
  <si>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</si>
  <si>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</si>
  <si>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</si>
  <si>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</si>
  <si>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</si>
  <si>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</si>
  <si>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</si>
  <si>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</si>
  <si>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</si>
  <si>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</si>
  <si>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</si>
  <si>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</si>
  <si>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</si>
  <si>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</si>
  <si>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</si>
  <si>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</si>
  <si>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</si>
  <si>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</si>
  <si>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</si>
  <si>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</si>
  <si>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</si>
  <si>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</si>
  <si>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</si>
  <si>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</si>
  <si>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</si>
  <si>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</si>
  <si>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</si>
  <si>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</si>
  <si>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</si>
  <si>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</si>
  <si>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</si>
  <si>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</si>
  <si>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</si>
  <si>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</si>
  <si>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</si>
  <si>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</si>
  <si>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</si>
  <si>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</si>
  <si>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</si>
  <si>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</si>
  <si>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</si>
  <si>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</si>
  <si>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</si>
  <si>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</si>
  <si>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</si>
  <si>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</si>
  <si>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</si>
  <si>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</si>
  <si>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</si>
  <si>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</si>
  <si>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</si>
  <si>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</si>
  <si>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</si>
  <si>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</si>
  <si>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</si>
  <si>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</si>
  <si>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</si>
  <si>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</si>
  <si>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</si>
  <si>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</si>
  <si>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</si>
  <si>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</si>
  <si>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</si>
  <si>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</si>
  <si>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</si>
  <si>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</si>
  <si>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</si>
  <si>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</si>
  <si>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</si>
  <si>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</si>
  <si>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</si>
  <si>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</si>
  <si>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</si>
  <si>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</si>
  <si>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</si>
  <si>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</si>
  <si>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</si>
  <si>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</si>
  <si>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</si>
  <si>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</si>
  <si>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</si>
  <si>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</si>
  <si>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</si>
  <si>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</si>
  <si>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</si>
  <si>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</si>
  <si>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</si>
  <si>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</si>
  <si>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</si>
  <si>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</si>
  <si>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</si>
  <si>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</si>
  <si>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</si>
  <si>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</si>
  <si>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</si>
  <si>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</si>
  <si>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</si>
  <si>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</si>
  <si>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</si>
  <si>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</si>
  <si>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</si>
  <si>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</si>
  <si>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</si>
  <si>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</si>
  <si>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</si>
  <si>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</si>
  <si>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</si>
  <si>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</si>
  <si>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</si>
  <si>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</si>
  <si>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</si>
  <si>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</si>
  <si>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</si>
  <si>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</si>
  <si>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</si>
  <si>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</si>
  <si>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</si>
  <si>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</si>
  <si>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</si>
  <si>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</si>
  <si>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</si>
  <si>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</si>
  <si>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</si>
  <si>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</si>
  <si>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</si>
  <si>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</si>
  <si>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</si>
  <si>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</si>
  <si>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</si>
  <si>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</si>
  <si>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</si>
  <si>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</si>
  <si>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</si>
  <si>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</si>
  <si>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</si>
  <si>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</si>
  <si>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</si>
  <si>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</si>
  <si>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</si>
  <si>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</si>
  <si>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</si>
  <si>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</si>
  <si>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</si>
  <si>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</si>
  <si>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</si>
  <si>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</si>
  <si>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</si>
  <si>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</si>
  <si>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</si>
  <si>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</si>
  <si>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</si>
  <si>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</si>
  <si>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</si>
  <si>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</si>
  <si>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</si>
  <si>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</si>
  <si>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</si>
  <si>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</si>
  <si>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</si>
  <si>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</si>
  <si>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</si>
  <si>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</si>
  <si>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</si>
  <si>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</si>
  <si>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</si>
  <si>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</si>
  <si>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</si>
  <si>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</si>
  <si>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</si>
  <si>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</si>
  <si>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</si>
  <si>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</si>
  <si>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</si>
  <si>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</si>
  <si>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</si>
  <si>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</si>
  <si>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</si>
  <si>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</si>
  <si>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</si>
  <si>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</si>
  <si>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</si>
  <si>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</si>
  <si>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</si>
  <si>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</si>
  <si>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</si>
  <si>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</si>
  <si>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</si>
  <si>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</si>
  <si>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</si>
  <si>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</si>
  <si>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</si>
  <si>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</si>
  <si>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</si>
  <si>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</si>
  <si>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</si>
  <si>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</si>
  <si>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</si>
  <si>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</si>
  <si>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</si>
  <si>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</si>
  <si>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</si>
  <si>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</si>
  <si>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</si>
  <si>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</si>
  <si>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</si>
  <si>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</si>
  <si>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</si>
  <si>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</si>
  <si>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</si>
  <si>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</si>
  <si>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</si>
  <si>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</si>
  <si>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</si>
  <si>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</si>
  <si>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</si>
  <si>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</si>
  <si>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</si>
  <si>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</si>
  <si>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</si>
  <si>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</si>
  <si>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</si>
  <si>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</si>
  <si>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</si>
  <si>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</si>
  <si>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</si>
  <si>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</si>
  <si>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</si>
  <si>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</si>
  <si>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</si>
  <si>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</si>
  <si>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</si>
  <si>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</si>
  <si>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</si>
  <si>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</si>
  <si>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</si>
  <si>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</si>
  <si>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</si>
  <si>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</si>
  <si>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</si>
  <si>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</si>
  <si>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</si>
  <si>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</si>
  <si>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</si>
  <si>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</si>
  <si>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</si>
  <si>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</si>
  <si>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</si>
  <si>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</si>
  <si>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</si>
  <si>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</si>
  <si>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</si>
  <si>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</si>
  <si>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</si>
  <si>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</si>
  <si>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</si>
  <si>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</si>
  <si>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</si>
  <si>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</si>
  <si>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</si>
  <si>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</si>
  <si>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</si>
  <si>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</si>
  <si>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</si>
  <si>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</si>
  <si>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</si>
  <si>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</si>
  <si>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</si>
  <si>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</si>
  <si>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</si>
  <si>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</si>
  <si>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</si>
  <si>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</si>
  <si>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</si>
  <si>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</si>
  <si>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</si>
  <si>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</si>
  <si>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</si>
  <si>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</si>
  <si>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</si>
  <si>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</si>
  <si>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</si>
  <si>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</si>
  <si>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</si>
  <si>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</si>
  <si>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</si>
  <si>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</si>
  <si>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</si>
  <si>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</si>
  <si>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</si>
  <si>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</si>
  <si>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</si>
  <si>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</si>
  <si>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</si>
  <si>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</si>
  <si>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</si>
  <si>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</si>
  <si>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</si>
  <si>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</si>
  <si>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</si>
  <si>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</si>
  <si>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</si>
  <si>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</si>
  <si>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</si>
  <si>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</si>
  <si>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</si>
  <si>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</si>
  <si>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</si>
  <si>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</si>
  <si>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</si>
  <si>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</si>
  <si>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</si>
  <si>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</si>
  <si>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</si>
  <si>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</si>
  <si>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</si>
  <si>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</si>
  <si>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</si>
  <si>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</si>
  <si>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</si>
  <si>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</si>
  <si>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</si>
  <si>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</si>
  <si>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</si>
  <si>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</si>
  <si>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</si>
  <si>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</si>
  <si>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</si>
  <si>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</si>
  <si>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</si>
  <si>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</si>
  <si>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</si>
  <si>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</si>
  <si>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</si>
  <si>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</si>
  <si>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</si>
  <si>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</si>
  <si>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</si>
  <si>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</si>
  <si>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</si>
  <si>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</si>
  <si>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</si>
  <si>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</si>
  <si>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</si>
  <si>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</si>
  <si>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</si>
  <si>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</si>
  <si>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</si>
  <si>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</si>
  <si>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</si>
  <si>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</si>
  <si>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</si>
  <si>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</si>
  <si>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</si>
  <si>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</si>
  <si>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</si>
  <si>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</si>
  <si>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</si>
  <si>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</si>
  <si>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</si>
  <si>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</si>
  <si>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</si>
  <si>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</si>
  <si>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</si>
  <si>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</si>
  <si>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</si>
  <si>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</si>
  <si>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</si>
  <si>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</si>
  <si>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</si>
  <si>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</si>
  <si>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</si>
  <si>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</si>
  <si>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</si>
  <si>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</si>
  <si>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</si>
  <si>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</si>
  <si>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</si>
  <si>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</si>
  <si>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</si>
  <si>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</si>
  <si>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</si>
  <si>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</si>
  <si>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</si>
  <si>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</si>
  <si>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</si>
  <si>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</si>
  <si>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</si>
  <si>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</si>
  <si>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</si>
  <si>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</si>
  <si>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</si>
  <si>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</si>
  <si>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</si>
  <si>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</si>
  <si>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</si>
  <si>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</si>
  <si>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</si>
  <si>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</si>
  <si>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</si>
  <si>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</si>
  <si>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</si>
  <si>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</si>
  <si>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</si>
  <si>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</si>
  <si>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</si>
  <si>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</si>
  <si>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</si>
  <si>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</si>
  <si>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</si>
  <si>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</si>
  <si>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</si>
  <si>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</si>
  <si>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</si>
  <si>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</si>
  <si>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</si>
  <si>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</si>
  <si>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</si>
  <si>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</si>
  <si>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</si>
  <si>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</si>
  <si>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</si>
  <si>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</si>
  <si>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</si>
  <si>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</si>
  <si>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</si>
  <si>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</si>
  <si>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</si>
  <si>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</si>
  <si>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</si>
  <si>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</si>
  <si>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</si>
  <si>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</si>
  <si>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</si>
  <si>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</si>
  <si>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</si>
  <si>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</si>
  <si>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</si>
  <si>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</si>
  <si>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</si>
  <si>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</si>
  <si>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</si>
  <si>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</si>
  <si>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</si>
  <si>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</si>
  <si>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</si>
  <si>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</si>
  <si>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</si>
  <si>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</si>
  <si>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</si>
  <si>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</si>
  <si>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</si>
  <si>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</si>
  <si>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</si>
  <si>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</si>
  <si>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</si>
  <si>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</si>
  <si>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</si>
  <si>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</si>
  <si>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</si>
  <si>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</si>
  <si>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</si>
  <si>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</si>
  <si>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</si>
  <si>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</si>
  <si>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</si>
  <si>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</si>
  <si>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</si>
  <si>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</si>
  <si>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</si>
  <si>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</si>
  <si>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</si>
  <si>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</si>
  <si>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</si>
  <si>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</si>
  <si>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</si>
  <si>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</si>
  <si>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</si>
  <si>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</si>
  <si>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</si>
  <si>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</si>
  <si>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</si>
  <si>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</si>
  <si>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</si>
  <si>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</si>
  <si>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</si>
  <si>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</si>
  <si>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</si>
  <si>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</si>
  <si>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</si>
  <si>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</si>
  <si>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</si>
  <si>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</si>
  <si>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</si>
  <si>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</si>
  <si>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</si>
  <si>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</si>
  <si>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</si>
  <si>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</si>
  <si>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</si>
  <si>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</si>
  <si>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</si>
  <si>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</si>
  <si>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</si>
  <si>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</si>
  <si>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</si>
  <si>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</si>
  <si>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</si>
  <si>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</si>
  <si>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</si>
  <si>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</si>
  <si>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</si>
  <si>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</si>
  <si>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</si>
  <si>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</si>
  <si>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</si>
  <si>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</si>
  <si>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</si>
  <si>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</si>
  <si>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</si>
  <si>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</si>
  <si>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</si>
  <si>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</si>
  <si>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</si>
  <si>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</si>
  <si>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</si>
  <si>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</si>
  <si>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</si>
  <si>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</si>
  <si>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</si>
  <si>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</si>
  <si>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</si>
  <si>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</si>
  <si>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</si>
  <si>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</si>
  <si>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</si>
  <si>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</si>
  <si>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</si>
  <si>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</si>
  <si>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</si>
  <si>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</si>
  <si>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</si>
  <si>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</si>
  <si>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</si>
  <si>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</si>
  <si>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</si>
  <si>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</si>
  <si>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</si>
  <si>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</si>
  <si>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</si>
  <si>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</si>
  <si>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</si>
  <si>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</si>
  <si>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</si>
  <si>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</si>
  <si>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</si>
  <si>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</si>
  <si>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</si>
  <si>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</si>
  <si>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</si>
  <si>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</si>
  <si>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</si>
  <si>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</si>
  <si>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</si>
  <si>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</si>
  <si>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</si>
  <si>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</si>
  <si>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</si>
  <si>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</si>
  <si>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</si>
  <si>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</si>
  <si>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</si>
  <si>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</si>
  <si>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</si>
  <si>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</si>
  <si>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</si>
  <si>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</si>
  <si>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</si>
  <si>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</si>
  <si>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</si>
  <si>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</si>
  <si>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</si>
  <si>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</si>
  <si>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</si>
  <si>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</si>
  <si>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</si>
  <si>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</si>
  <si>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</si>
  <si>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</si>
  <si>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</si>
  <si>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</si>
  <si>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</si>
  <si>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</si>
  <si>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</si>
  <si>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</si>
  <si>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</si>
  <si>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</si>
  <si>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</si>
  <si>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</si>
  <si>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</si>
  <si>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</si>
  <si>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</si>
  <si>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</si>
  <si>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</si>
  <si>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</si>
  <si>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</si>
  <si>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</si>
  <si>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</si>
  <si>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</si>
  <si>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</si>
  <si>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</si>
  <si>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</si>
  <si>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</si>
  <si>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</si>
  <si>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</si>
  <si>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</si>
  <si>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</si>
  <si>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</si>
  <si>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</si>
  <si>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</si>
  <si>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</si>
  <si>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</si>
  <si>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</si>
  <si>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</si>
  <si>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</si>
  <si>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</si>
  <si>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</si>
  <si>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</si>
  <si>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</si>
  <si>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</si>
  <si>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</si>
  <si>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</si>
  <si>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</si>
  <si>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</si>
  <si>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</si>
  <si>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</si>
  <si>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</si>
  <si>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</si>
  <si>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</si>
  <si>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</si>
  <si>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</si>
  <si>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</si>
  <si>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</si>
  <si>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</si>
  <si>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</si>
  <si>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</si>
  <si>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</si>
  <si>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</si>
  <si>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</si>
  <si>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</si>
  <si>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</si>
  <si>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</si>
  <si>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</si>
  <si>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</si>
  <si>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</si>
  <si>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</si>
  <si>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</si>
  <si>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</si>
  <si>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</si>
  <si>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</si>
  <si>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</si>
  <si>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</si>
  <si>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</si>
  <si>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</si>
  <si>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</si>
  <si>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</si>
  <si>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</si>
  <si>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</si>
  <si>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</si>
  <si>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</si>
  <si>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</si>
  <si>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</si>
  <si>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</si>
  <si>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</si>
  <si>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</si>
  <si>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</si>
  <si>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</si>
  <si>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</si>
  <si>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</si>
  <si>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</si>
  <si>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</si>
  <si>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</si>
  <si>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</si>
  <si>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</si>
  <si>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</si>
  <si>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</si>
  <si>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</si>
  <si>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</si>
  <si>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</si>
  <si>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</si>
  <si>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</si>
  <si>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</si>
  <si>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</si>
  <si>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</si>
  <si>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</si>
  <si>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</si>
  <si>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</si>
  <si>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</si>
  <si>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</si>
  <si>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</si>
  <si>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</si>
  <si>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</si>
  <si>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</si>
  <si>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</si>
  <si>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</si>
  <si>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</si>
  <si>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</si>
  <si>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</si>
  <si>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</si>
  <si>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</si>
  <si>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</si>
  <si>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</si>
  <si>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</si>
  <si>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</si>
  <si>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</si>
  <si>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</si>
  <si>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</si>
  <si>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</si>
  <si>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</si>
  <si>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</si>
  <si>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</si>
  <si>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</si>
  <si>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</si>
  <si>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</si>
  <si>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</si>
  <si>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</si>
  <si>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</si>
  <si>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</si>
  <si>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</si>
  <si>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</si>
  <si>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</si>
  <si>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</si>
  <si>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</si>
  <si>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</si>
  <si>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</si>
  <si>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</si>
  <si>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</si>
  <si>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</si>
  <si>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</si>
  <si>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</si>
  <si>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</si>
  <si>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</si>
  <si>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</si>
  <si>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</si>
  <si>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</si>
  <si>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</si>
  <si>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</si>
  <si>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</si>
  <si>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</si>
  <si>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</si>
  <si>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</si>
  <si>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</si>
  <si>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</si>
  <si>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</si>
  <si>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</si>
  <si>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</si>
  <si>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</si>
  <si>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</si>
  <si>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</si>
  <si>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</si>
  <si>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</si>
  <si>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</si>
  <si>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</si>
  <si>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</si>
  <si>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</si>
  <si>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</si>
  <si>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</si>
  <si>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</si>
  <si>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</si>
  <si>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</si>
  <si>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</si>
  <si>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</si>
  <si>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</si>
  <si>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</si>
  <si>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</si>
  <si>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</si>
  <si>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</si>
  <si>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</si>
  <si>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</si>
  <si>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</si>
  <si>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</si>
  <si>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</si>
  <si>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</si>
  <si>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</si>
  <si>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</si>
  <si>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</si>
  <si>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</si>
  <si>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</si>
  <si>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</si>
  <si>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</si>
  <si>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</si>
  <si>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</si>
  <si>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</si>
  <si>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</si>
  <si>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</si>
  <si>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</si>
  <si>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</si>
  <si>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</si>
  <si>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</si>
  <si>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</si>
  <si>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</si>
  <si>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</si>
  <si>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</si>
  <si>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</si>
  <si>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</si>
  <si>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</si>
  <si>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</si>
  <si>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</si>
  <si>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</si>
  <si>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</si>
  <si>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</si>
  <si>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</si>
  <si>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</si>
  <si>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</si>
  <si>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</si>
  <si>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</si>
  <si>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</si>
  <si>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</si>
  <si>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</si>
  <si>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</si>
  <si>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</si>
  <si>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</si>
  <si>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</si>
  <si>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</si>
  <si>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</si>
  <si>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</si>
  <si>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</si>
  <si>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</si>
  <si>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</si>
  <si>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</si>
  <si>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</si>
  <si>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</si>
  <si>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</si>
  <si>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</si>
  <si>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</si>
  <si>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</si>
  <si>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</si>
  <si>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</si>
  <si>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</si>
  <si>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</si>
  <si>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</si>
  <si>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</si>
  <si>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</si>
  <si>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</si>
  <si>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</si>
  <si>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</si>
  <si>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</si>
  <si>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</si>
  <si>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</si>
  <si>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</si>
  <si>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</si>
  <si>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</si>
  <si>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</si>
  <si>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</si>
  <si>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</si>
  <si>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</si>
  <si>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</si>
  <si>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</si>
  <si>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</si>
  <si>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</si>
  <si>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</si>
  <si>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</si>
  <si>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</si>
  <si>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</si>
  <si>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</si>
  <si>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</si>
  <si>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</si>
  <si>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</si>
  <si>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</si>
  <si>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</si>
  <si>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</si>
  <si>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</si>
  <si>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</si>
  <si>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</si>
  <si>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</si>
  <si>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</si>
  <si>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</si>
  <si>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</si>
  <si>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</si>
  <si>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</si>
  <si>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</si>
  <si>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</si>
  <si>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</si>
  <si>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</si>
  <si>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</si>
  <si>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</si>
  <si>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</si>
  <si>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</si>
  <si>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</si>
  <si>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</si>
  <si>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</si>
  <si>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</si>
  <si>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</si>
  <si>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</si>
  <si>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</si>
  <si>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</si>
  <si>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</si>
  <si>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</si>
  <si>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</si>
  <si>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</si>
  <si>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</si>
  <si>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</si>
  <si>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</si>
  <si>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</si>
  <si>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</si>
  <si>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</si>
  <si>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</si>
  <si>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</si>
  <si>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</si>
  <si>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</si>
  <si>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</si>
  <si>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</si>
  <si>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</si>
  <si>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</si>
  <si>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</si>
  <si>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</si>
  <si>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</si>
  <si>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</si>
  <si>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</si>
  <si>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</si>
  <si>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</si>
  <si>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</si>
  <si>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</si>
  <si>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</si>
  <si>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</si>
  <si>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</si>
  <si>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</si>
  <si>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</si>
  <si>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</si>
  <si>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</si>
  <si>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</si>
  <si>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</si>
  <si>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</si>
  <si>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</si>
  <si>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</si>
  <si>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</si>
  <si>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</si>
  <si>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</si>
  <si>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</si>
  <si>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</si>
  <si>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</si>
  <si>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</si>
  <si>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</si>
  <si>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</si>
  <si>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</si>
  <si>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</si>
  <si>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</si>
  <si>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</si>
  <si>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</si>
  <si>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</si>
  <si>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</si>
  <si>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</si>
  <si>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</si>
  <si>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</si>
  <si>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</si>
  <si>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</si>
  <si>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</si>
  <si>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</si>
  <si>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</si>
  <si>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</si>
  <si>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</si>
  <si>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</si>
  <si>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</si>
  <si>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</si>
  <si>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</si>
  <si>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</si>
  <si>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</si>
  <si>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</si>
  <si>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</si>
  <si>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</si>
  <si>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</si>
  <si>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</si>
  <si>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</si>
  <si>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</si>
  <si>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</si>
  <si>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</si>
  <si>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</si>
  <si>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</si>
  <si>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</si>
  <si>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</si>
  <si>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</si>
  <si>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</si>
  <si>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</si>
  <si>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</si>
  <si>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</si>
  <si>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</si>
  <si>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</si>
  <si>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</si>
  <si>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</si>
  <si>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</si>
  <si>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</si>
  <si>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</si>
  <si>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</si>
  <si>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</si>
  <si>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</si>
  <si>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</si>
  <si>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</si>
  <si>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</si>
  <si>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</si>
  <si>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</si>
  <si>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</si>
  <si>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</si>
  <si>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</si>
  <si>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</si>
  <si>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</si>
  <si>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</si>
  <si>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</si>
  <si>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</si>
  <si>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</si>
  <si>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</si>
  <si>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</si>
  <si>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</si>
  <si>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</si>
  <si>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</si>
  <si>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</si>
  <si>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</si>
  <si>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</si>
  <si>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</si>
  <si>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</si>
  <si>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</si>
  <si>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</si>
  <si>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</si>
  <si>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</si>
  <si>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</si>
  <si>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</si>
  <si>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</si>
  <si>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</si>
  <si>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</si>
  <si>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</si>
  <si>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</si>
  <si>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</si>
  <si>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</si>
  <si>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</si>
  <si>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</si>
  <si>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</si>
  <si>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</si>
  <si>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</si>
  <si>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</si>
  <si>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</si>
  <si>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</si>
  <si>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</si>
  <si>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</si>
  <si>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</si>
  <si>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</si>
  <si>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</si>
  <si>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</si>
  <si>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</si>
  <si>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</si>
  <si>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</si>
  <si>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</si>
  <si>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</si>
  <si>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</si>
  <si>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</si>
  <si>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</si>
  <si>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</si>
  <si>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</si>
  <si>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</si>
  <si>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</si>
  <si>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</si>
  <si>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</si>
  <si>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</si>
  <si>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</si>
  <si>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</si>
  <si>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</si>
  <si>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</si>
  <si>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</si>
  <si>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</si>
  <si>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</si>
  <si>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</si>
  <si>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</si>
  <si>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</si>
  <si>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</si>
  <si>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</si>
  <si>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</si>
  <si>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</si>
  <si>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</si>
  <si>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</si>
  <si>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</si>
  <si>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</si>
  <si>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</si>
  <si>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</si>
  <si>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</si>
  <si>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</si>
  <si>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</si>
  <si>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</si>
  <si>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</si>
  <si>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</si>
  <si>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</si>
  <si>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</si>
  <si>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</si>
  <si>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</si>
  <si>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</si>
  <si>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</si>
  <si>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</si>
  <si>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</si>
  <si>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</si>
  <si>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</si>
  <si>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</si>
  <si>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</si>
  <si>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</si>
  <si>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</si>
  <si>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</si>
  <si>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</si>
  <si>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</si>
  <si>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</si>
  <si>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</si>
  <si>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</si>
  <si>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</si>
  <si>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</si>
  <si>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</si>
  <si>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</si>
  <si>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</si>
  <si>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</si>
  <si>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</si>
  <si>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</si>
  <si>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</si>
  <si>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</si>
  <si>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</si>
  <si>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</si>
  <si>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</si>
  <si>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</si>
  <si>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</si>
  <si>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</si>
  <si>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</si>
  <si>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</si>
  <si>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</si>
  <si>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</si>
  <si>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</si>
  <si>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</si>
  <si>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</si>
  <si>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</si>
  <si>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</si>
  <si>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</si>
  <si>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</si>
  <si>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</si>
  <si>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</si>
  <si>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</si>
  <si>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</si>
  <si>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</si>
  <si>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</si>
  <si>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</si>
  <si>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</si>
  <si>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</si>
  <si>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</si>
  <si>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</si>
  <si>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</si>
  <si>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</si>
  <si>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</si>
  <si>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</si>
  <si>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</si>
  <si>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</si>
  <si>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</si>
  <si>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</si>
  <si>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</si>
  <si>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</si>
  <si>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</si>
  <si>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</si>
  <si>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</si>
  <si>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</si>
  <si>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</si>
  <si>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</si>
  <si>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</si>
  <si>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</si>
  <si>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</si>
  <si>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</si>
  <si>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</si>
  <si>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</si>
  <si>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</si>
  <si>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</si>
  <si>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</si>
  <si>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</si>
  <si>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</si>
  <si>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</si>
  <si>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</si>
  <si>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</si>
  <si>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</si>
  <si>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</si>
  <si>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</si>
  <si>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</si>
  <si>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</si>
  <si>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</si>
  <si>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</si>
  <si>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</si>
  <si>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</si>
  <si>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</si>
  <si>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</si>
  <si>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</si>
  <si>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</si>
  <si>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</si>
  <si>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</si>
  <si>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</si>
  <si>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</si>
  <si>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</si>
  <si>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</si>
  <si>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</si>
  <si>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</si>
  <si>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</si>
  <si>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</si>
  <si>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</si>
  <si>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</si>
  <si>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</si>
  <si>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</si>
  <si>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</si>
  <si>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</si>
  <si>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</si>
  <si>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</si>
  <si>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</si>
  <si>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</si>
  <si>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</si>
  <si>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</si>
  <si>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</si>
  <si>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</si>
  <si>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</si>
  <si>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</si>
  <si>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</si>
  <si>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</si>
  <si>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</si>
  <si>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</si>
  <si>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</si>
  <si>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</si>
  <si>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</si>
  <si>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</si>
  <si>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</si>
  <si>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</si>
  <si>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</si>
  <si>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</si>
  <si>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</si>
  <si>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</si>
  <si>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</si>
  <si>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</si>
  <si>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</si>
  <si>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</si>
  <si>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</si>
  <si>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</si>
  <si>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</si>
  <si>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</si>
  <si>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</si>
  <si>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</si>
  <si>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</si>
  <si>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</si>
  <si>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</si>
  <si>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</si>
  <si>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</si>
  <si>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</si>
  <si>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</si>
  <si>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</si>
  <si>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</si>
  <si>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</si>
  <si>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</si>
  <si>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</si>
  <si>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</si>
  <si>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</si>
  <si>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</si>
  <si>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</si>
  <si>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</si>
  <si>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</si>
  <si>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</si>
  <si>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</si>
  <si>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</si>
  <si>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</si>
  <si>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</si>
  <si>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</si>
  <si>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</si>
  <si>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</si>
  <si>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</si>
  <si>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</si>
  <si>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</si>
  <si>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</si>
  <si>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</si>
  <si>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</si>
  <si>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</si>
  <si>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</si>
  <si>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</si>
  <si>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</si>
  <si>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</si>
  <si>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</si>
  <si>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</si>
  <si>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</si>
  <si>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</si>
  <si>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</si>
  <si>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</si>
  <si>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</si>
  <si>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</si>
  <si>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</si>
  <si>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</si>
  <si>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</si>
  <si>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</si>
  <si>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</si>
  <si>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</si>
  <si>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</si>
  <si>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</si>
  <si>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</si>
  <si>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</si>
  <si>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</si>
  <si>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</si>
  <si>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</si>
  <si>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</si>
  <si>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</si>
  <si>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</si>
  <si>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</si>
  <si>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</si>
  <si>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</si>
  <si>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</si>
  <si>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</si>
  <si>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</si>
  <si>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</si>
  <si>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</si>
  <si>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</si>
  <si>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</si>
  <si>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</si>
  <si>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</si>
  <si>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</si>
  <si>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</si>
  <si>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</si>
  <si>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</si>
  <si>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</si>
  <si>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</si>
  <si>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</si>
  <si>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</si>
  <si>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</si>
  <si>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</si>
  <si>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</si>
  <si>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</si>
  <si>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</si>
  <si>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</si>
  <si>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</si>
  <si>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</si>
  <si>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</si>
  <si>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</si>
  <si>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</si>
  <si>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</si>
  <si>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</si>
  <si>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</si>
  <si>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</si>
  <si>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</si>
  <si>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</si>
  <si>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</si>
  <si>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</si>
  <si>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</si>
  <si>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</si>
  <si>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</si>
  <si>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</si>
  <si>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</si>
  <si>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</si>
  <si>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</si>
  <si>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</si>
  <si>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</si>
  <si>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</si>
  <si>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</si>
  <si>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</si>
  <si>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</si>
  <si>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</si>
  <si>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</si>
  <si>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</si>
  <si>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</si>
  <si>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</si>
  <si>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</si>
  <si>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</si>
  <si>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</si>
  <si>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</si>
  <si>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</si>
  <si>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</si>
  <si>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</si>
  <si>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</si>
  <si>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</si>
  <si>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</si>
  <si>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</si>
  <si>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</si>
  <si>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</si>
  <si>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</si>
  <si>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</si>
  <si>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</si>
  <si>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</si>
  <si>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</si>
  <si>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</si>
  <si>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</si>
  <si>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</si>
  <si>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</si>
  <si>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</si>
  <si>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</si>
  <si>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</si>
  <si>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</si>
  <si>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</si>
  <si>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</si>
  <si>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</si>
  <si>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</si>
  <si>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</si>
  <si>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</si>
  <si>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</si>
  <si>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</si>
  <si>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</si>
  <si>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</si>
  <si>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</si>
  <si>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</si>
  <si>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</si>
  <si>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</si>
  <si>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</si>
  <si>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</si>
  <si>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</si>
  <si>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</si>
  <si>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</si>
  <si>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</si>
  <si>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</si>
  <si>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</si>
  <si>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</si>
  <si>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</si>
  <si>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</si>
  <si>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</si>
  <si>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</si>
  <si>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</si>
  <si>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</si>
  <si>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</si>
  <si>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</si>
  <si>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</si>
  <si>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</si>
  <si>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</si>
  <si>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</si>
  <si>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</si>
  <si>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</si>
  <si>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</si>
  <si>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</si>
  <si>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</si>
  <si>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</si>
  <si>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</si>
  <si>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</si>
  <si>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</si>
  <si>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</si>
  <si>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</si>
  <si>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</si>
  <si>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</si>
  <si>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</si>
  <si>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</si>
  <si>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</si>
  <si>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</si>
  <si>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</si>
  <si>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</si>
  <si>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</si>
  <si>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</si>
  <si>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</si>
  <si>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</si>
  <si>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</si>
  <si>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</si>
  <si>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</si>
  <si>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</si>
  <si>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</si>
  <si>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</si>
  <si>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</si>
  <si>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</si>
  <si>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</si>
  <si>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</si>
  <si>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</si>
  <si>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</si>
  <si>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</si>
  <si>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</si>
  <si>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</si>
  <si>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</si>
  <si>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</si>
  <si>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</si>
  <si>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</si>
  <si>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</si>
  <si>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</si>
  <si>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</si>
  <si>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</si>
  <si>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</si>
  <si>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</si>
  <si>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</si>
  <si>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</si>
  <si>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</si>
  <si>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</si>
  <si>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</si>
  <si>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</si>
  <si>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</si>
  <si>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</si>
  <si>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</si>
  <si>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</si>
  <si>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</si>
  <si>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</si>
  <si>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</si>
  <si>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</si>
  <si>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</si>
  <si>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</si>
  <si>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</si>
  <si>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</si>
  <si>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</si>
  <si>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</si>
  <si>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</si>
  <si>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</si>
  <si>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</si>
  <si>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</si>
  <si>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</si>
  <si>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</si>
  <si>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</si>
  <si>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</si>
  <si>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</si>
  <si>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</si>
  <si>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</si>
  <si>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</si>
  <si>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</si>
  <si>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</si>
  <si>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</si>
  <si>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</si>
  <si>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</si>
  <si>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</si>
  <si>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</si>
  <si>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</si>
  <si>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</si>
  <si>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</si>
  <si>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</si>
  <si>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</si>
  <si>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</si>
  <si>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</si>
  <si>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</si>
  <si>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</si>
  <si>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</si>
  <si>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</si>
  <si>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</si>
  <si>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</si>
  <si>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</si>
  <si>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</si>
  <si>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</si>
  <si>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</si>
  <si>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</si>
  <si>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</si>
  <si>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</si>
  <si>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</si>
  <si>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</si>
  <si>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</si>
  <si>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</si>
  <si>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</si>
  <si>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</si>
  <si>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</si>
  <si>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</si>
  <si>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</si>
  <si>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</si>
  <si>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</si>
  <si>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</si>
  <si>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</si>
  <si>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</si>
  <si>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</si>
  <si>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</si>
  <si>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</si>
  <si>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</si>
  <si>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</si>
  <si>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</si>
  <si>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</si>
  <si>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</si>
  <si>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</si>
  <si>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</si>
  <si>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</si>
  <si>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</si>
  <si>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</si>
  <si>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</si>
  <si>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</si>
  <si>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</si>
  <si>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</si>
  <si>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</si>
  <si>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</si>
  <si>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</si>
  <si>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</si>
  <si>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</si>
  <si>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</si>
  <si>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</si>
  <si>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</si>
  <si>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</si>
  <si>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</si>
  <si>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</si>
  <si>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</si>
  <si>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</si>
  <si>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</si>
  <si>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</si>
  <si>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</si>
  <si>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</si>
  <si>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</si>
  <si>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</si>
  <si>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</si>
  <si>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</si>
  <si>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</si>
  <si>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</si>
  <si>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</si>
  <si>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</si>
  <si>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</si>
  <si>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</si>
  <si>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</si>
  <si>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</si>
  <si>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</si>
  <si>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</si>
  <si>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</si>
  <si>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</si>
  <si>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</si>
  <si>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</si>
  <si>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</si>
  <si>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</si>
  <si>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</si>
  <si>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</si>
  <si>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</si>
  <si>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</si>
  <si>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</si>
  <si>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</si>
  <si>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</si>
  <si>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</si>
  <si>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</si>
  <si>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</si>
  <si>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</si>
  <si>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</si>
  <si>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</si>
  <si>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</si>
  <si>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</si>
  <si>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</si>
  <si>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</si>
  <si>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</si>
  <si>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</si>
  <si>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</si>
  <si>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</si>
  <si>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</si>
  <si>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</si>
  <si>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</si>
  <si>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</si>
  <si>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</si>
  <si>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</si>
  <si>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</si>
  <si>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</si>
  <si>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</si>
  <si>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</si>
  <si>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</si>
  <si>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</si>
  <si>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</si>
  <si>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</si>
  <si>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</si>
  <si>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</si>
  <si>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</si>
  <si>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</si>
  <si>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</si>
  <si>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</si>
  <si>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</si>
  <si>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</si>
  <si>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</si>
  <si>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</si>
  <si>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</si>
  <si>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</si>
  <si>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</si>
  <si>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</si>
  <si>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</si>
  <si>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</si>
  <si>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</si>
  <si>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</si>
  <si>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</si>
  <si>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</si>
  <si>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</si>
  <si>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</si>
  <si>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</si>
  <si>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</si>
  <si>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</si>
  <si>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</si>
  <si>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</si>
  <si>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</si>
  <si>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</si>
  <si>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</si>
  <si>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</si>
  <si>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</si>
  <si>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</si>
  <si>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</si>
  <si>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</si>
  <si>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</si>
  <si>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</si>
  <si>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</si>
  <si>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</si>
  <si>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</si>
  <si>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</si>
  <si>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</si>
  <si>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</si>
  <si>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</si>
  <si>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</si>
  <si>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</si>
  <si>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</si>
  <si>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</si>
  <si>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</si>
  <si>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</si>
  <si>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</si>
  <si>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</si>
  <si>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</si>
  <si>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</si>
  <si>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</si>
  <si>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</si>
  <si>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</si>
  <si>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</si>
  <si>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</si>
  <si>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</si>
  <si>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</si>
  <si>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</si>
  <si>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</si>
  <si>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</si>
  <si>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</si>
  <si>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</si>
  <si>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</si>
  <si>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</si>
  <si>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</si>
  <si>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</si>
  <si>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</si>
  <si>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</si>
  <si>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</si>
  <si>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</si>
  <si>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</si>
  <si>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</si>
  <si>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</si>
  <si>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</si>
  <si>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</si>
  <si>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</si>
  <si>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</si>
  <si>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</si>
  <si>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</si>
  <si>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</si>
  <si>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</si>
  <si>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</si>
  <si>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</si>
  <si>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</si>
  <si>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</si>
  <si>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</si>
  <si>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</si>
  <si>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</si>
  <si>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</si>
  <si>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</si>
  <si>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</si>
  <si>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</si>
  <si>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</si>
  <si>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</si>
  <si>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</si>
  <si>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</si>
  <si>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</si>
  <si>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</si>
  <si>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</si>
  <si>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</si>
  <si>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</si>
  <si>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</si>
  <si>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</si>
  <si>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</si>
  <si>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</si>
  <si>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</si>
  <si>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</si>
  <si>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</si>
  <si>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</si>
  <si>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</si>
  <si>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</si>
  <si>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</si>
  <si>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</si>
  <si>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</si>
  <si>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</si>
  <si>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</si>
  <si>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</si>
  <si>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</si>
  <si>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</si>
  <si>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</si>
  <si>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</si>
  <si>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</si>
  <si>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</si>
  <si>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</si>
  <si>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</si>
  <si>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</si>
  <si>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</si>
  <si>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</si>
  <si>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</si>
  <si>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</si>
  <si>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</si>
  <si>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</si>
  <si>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</si>
  <si>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</si>
  <si>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</si>
  <si>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</si>
  <si>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</si>
  <si>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</si>
  <si>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</si>
  <si>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</si>
  <si>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</si>
  <si>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</si>
  <si>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</si>
  <si>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</si>
  <si>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</si>
  <si>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</si>
  <si>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</si>
  <si>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</si>
  <si>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</si>
  <si>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</si>
  <si>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</si>
  <si>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</si>
  <si>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</si>
  <si>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</si>
  <si>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</si>
  <si>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</si>
  <si>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</si>
  <si>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</si>
  <si>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</si>
  <si>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</si>
  <si>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</si>
  <si>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</si>
  <si>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</si>
  <si>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</si>
  <si>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</si>
  <si>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</si>
  <si>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</si>
  <si>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</si>
  <si>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</si>
  <si>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</si>
  <si>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</si>
  <si>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</si>
  <si>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</si>
  <si>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</si>
  <si>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</si>
  <si>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</si>
  <si>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</si>
  <si>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</si>
  <si>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</si>
  <si>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</si>
  <si>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</si>
  <si>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</si>
  <si>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</si>
  <si>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</si>
  <si>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</si>
  <si>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</si>
  <si>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</si>
  <si>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</si>
  <si>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</si>
  <si>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</si>
  <si>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</si>
  <si>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</si>
  <si>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</si>
  <si>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</si>
  <si>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</si>
  <si>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</si>
  <si>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</si>
  <si>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</si>
  <si>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</si>
  <si>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</si>
  <si>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</si>
  <si>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</si>
  <si>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</si>
  <si>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</si>
  <si>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</si>
  <si>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</si>
  <si>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</si>
  <si>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</si>
  <si>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</si>
  <si>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</si>
  <si>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</si>
  <si>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</si>
  <si>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</si>
  <si>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</si>
  <si>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</si>
  <si>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</si>
  <si>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</si>
  <si>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</si>
  <si>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</si>
  <si>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</si>
  <si>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</si>
  <si>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</si>
  <si>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</si>
  <si>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</si>
  <si>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</si>
  <si>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</si>
  <si>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</si>
  <si>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</si>
  <si>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</si>
  <si>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</si>
  <si>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</si>
  <si>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</si>
  <si>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</si>
  <si>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</si>
  <si>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</si>
  <si>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</si>
  <si>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</si>
  <si>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</si>
  <si>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</si>
  <si>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</si>
  <si>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</si>
  <si>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</si>
  <si>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</si>
  <si>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</si>
  <si>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</si>
  <si>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</si>
  <si>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</si>
  <si>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</si>
  <si>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</si>
  <si>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</si>
  <si>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</si>
  <si>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</si>
  <si>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</si>
  <si>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</si>
  <si>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</si>
  <si>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</si>
  <si>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</si>
  <si>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</si>
  <si>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</si>
  <si>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</si>
  <si>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</si>
  <si>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</si>
  <si>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</si>
  <si>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</si>
  <si>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</si>
  <si>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</si>
  <si>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</si>
  <si>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</si>
  <si>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</si>
  <si>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</si>
  <si>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</si>
  <si>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</si>
  <si>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</si>
  <si>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</si>
  <si>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</si>
  <si>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</si>
  <si>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</si>
  <si>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</si>
  <si>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</si>
  <si>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</si>
  <si>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</si>
  <si>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</si>
  <si>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</si>
  <si>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</si>
  <si>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</si>
  <si>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</si>
  <si>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</si>
  <si>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</si>
  <si>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</si>
  <si>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</si>
  <si>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</si>
  <si>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</si>
  <si>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</si>
  <si>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</si>
  <si>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</si>
  <si>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</si>
  <si>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</si>
  <si>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</si>
  <si>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</si>
  <si>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</si>
  <si>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</si>
  <si>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</si>
  <si>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</si>
  <si>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</si>
  <si>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</si>
  <si>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</si>
  <si>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</si>
  <si>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</si>
  <si>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</si>
  <si>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</si>
  <si>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</si>
  <si>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</si>
  <si>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</si>
  <si>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</si>
  <si>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</si>
  <si>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</si>
  <si>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</si>
  <si>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</si>
  <si>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</si>
  <si>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</si>
  <si>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</si>
  <si>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</si>
  <si>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</si>
  <si>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</si>
  <si>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</si>
  <si>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</si>
  <si>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</si>
  <si>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</si>
  <si>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</si>
  <si>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</si>
  <si>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</si>
  <si>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</si>
  <si>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</si>
  <si>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</si>
  <si>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</si>
  <si>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</si>
  <si>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</si>
  <si>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</si>
  <si>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</si>
  <si>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</si>
  <si>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</si>
  <si>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</si>
  <si>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</si>
  <si>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</si>
  <si>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</si>
  <si>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</si>
  <si>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</si>
  <si>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</si>
  <si>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</si>
  <si>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</si>
  <si>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</si>
  <si>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</si>
  <si>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</si>
  <si>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</si>
  <si>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</si>
  <si>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</si>
  <si>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</si>
  <si>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</si>
  <si>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</si>
  <si>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</si>
  <si>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</si>
  <si>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</si>
  <si>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</si>
  <si>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</si>
  <si>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</si>
  <si>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</si>
  <si>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</si>
  <si>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</si>
  <si>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</si>
  <si>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</si>
  <si>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</si>
  <si>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</si>
  <si>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</si>
  <si>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</si>
  <si>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</si>
  <si>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</si>
  <si>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</si>
  <si>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</si>
  <si>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</si>
  <si>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</si>
  <si>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</si>
  <si>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</si>
  <si>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</si>
  <si>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</si>
  <si>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</si>
  <si>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</si>
  <si>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</si>
  <si>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</si>
  <si>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</si>
  <si>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</si>
  <si>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</si>
  <si>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</si>
  <si>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</si>
  <si>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</si>
  <si>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</si>
  <si>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</si>
  <si>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</si>
  <si>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</si>
  <si>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</si>
  <si>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</si>
  <si>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</si>
  <si>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</si>
  <si>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</si>
  <si>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</si>
  <si>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</si>
  <si>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</si>
  <si>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</si>
  <si>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</si>
  <si>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</si>
  <si>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</si>
  <si>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</si>
  <si>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</si>
  <si>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</si>
  <si>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</si>
  <si>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</si>
  <si>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</si>
  <si>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</si>
  <si>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</si>
  <si>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</si>
  <si>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</si>
  <si>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</si>
  <si>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</si>
  <si>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</si>
  <si>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</si>
  <si>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</si>
  <si>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</si>
  <si>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</si>
  <si>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</si>
  <si>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</si>
  <si>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</si>
  <si>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</si>
  <si>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</si>
  <si>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</si>
  <si>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</si>
  <si>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</si>
  <si>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</si>
  <si>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</si>
  <si>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</si>
  <si>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</si>
  <si>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</si>
  <si>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</si>
  <si>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</si>
  <si>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</si>
  <si>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</si>
  <si>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</si>
  <si>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</si>
  <si>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</si>
  <si>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</si>
  <si>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</si>
  <si>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</si>
  <si>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</si>
  <si>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</si>
  <si>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</si>
  <si>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</si>
  <si>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</si>
  <si>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</si>
  <si>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</si>
  <si>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</si>
  <si>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</si>
  <si>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</si>
  <si>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</si>
  <si>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</si>
  <si>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</si>
  <si>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</si>
  <si>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</si>
  <si>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</si>
  <si>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</si>
  <si>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</si>
  <si>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</si>
  <si>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</si>
  <si>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</si>
  <si>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</si>
  <si>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</si>
  <si>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</si>
  <si>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</si>
  <si>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</si>
  <si>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</si>
  <si>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</si>
  <si>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</si>
  <si>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</si>
  <si>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</si>
  <si>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</si>
  <si>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</si>
  <si>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</si>
  <si>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</si>
  <si>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</si>
  <si>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</si>
  <si>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</si>
  <si>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</si>
  <si>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</si>
  <si>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</si>
  <si>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</si>
  <si>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</si>
  <si>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</si>
  <si>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</si>
  <si>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</si>
  <si>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</si>
  <si>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</si>
  <si>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</si>
  <si>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</si>
  <si>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</si>
  <si>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</si>
  <si>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</si>
  <si>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</si>
  <si>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</si>
  <si>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</si>
  <si>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</si>
  <si>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</si>
  <si>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</si>
  <si>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</si>
  <si>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</si>
  <si>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</si>
  <si>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</si>
  <si>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</si>
  <si>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</si>
  <si>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</si>
  <si>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</si>
  <si>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</si>
  <si>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</si>
  <si>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</si>
  <si>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</si>
  <si>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</si>
  <si>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</si>
  <si>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</si>
  <si>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</si>
  <si>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</si>
  <si>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</si>
  <si>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</si>
  <si>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</si>
  <si>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</si>
  <si>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</si>
  <si>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</si>
  <si>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</si>
  <si>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</si>
  <si>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</si>
  <si>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</si>
  <si>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</si>
  <si>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</si>
  <si>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</si>
  <si>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</si>
  <si>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</si>
  <si>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</si>
  <si>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</si>
  <si>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</si>
  <si>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</si>
  <si>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</si>
  <si>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</si>
  <si>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</si>
  <si>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</si>
  <si>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</si>
  <si>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</si>
  <si>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</si>
  <si>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</si>
  <si>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</si>
  <si>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</si>
  <si>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</si>
  <si>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</si>
  <si>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</si>
  <si>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</si>
  <si>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</si>
  <si>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</si>
  <si>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</si>
  <si>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</si>
  <si>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</si>
  <si>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</si>
  <si>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</si>
  <si>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</si>
  <si>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</si>
  <si>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</si>
  <si>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</si>
  <si>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</si>
  <si>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</si>
  <si>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</si>
  <si>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</si>
  <si>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</si>
  <si>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</si>
  <si>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</si>
  <si>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</si>
  <si>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</si>
  <si>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</si>
  <si>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</si>
  <si>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</si>
  <si>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</si>
  <si>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</si>
  <si>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</si>
  <si>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</si>
  <si>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</si>
  <si>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</si>
  <si>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</si>
  <si>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</si>
  <si>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</si>
  <si>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</si>
  <si>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</si>
  <si>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</si>
  <si>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</si>
  <si>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</si>
  <si>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</si>
  <si>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</si>
  <si>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</si>
  <si>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</si>
  <si>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</si>
  <si>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</si>
  <si>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</si>
  <si>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</si>
  <si>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</si>
  <si>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</si>
  <si>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</si>
  <si>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</si>
  <si>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</si>
  <si>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</si>
  <si>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</si>
  <si>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</si>
  <si>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</si>
  <si>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</si>
  <si>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</si>
  <si>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</si>
  <si>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</si>
  <si>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</si>
  <si>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</si>
  <si>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</si>
  <si>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</si>
  <si>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</si>
  <si>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</si>
  <si>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</si>
  <si>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</si>
  <si>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</si>
  <si>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</si>
  <si>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</si>
  <si>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</si>
  <si>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</si>
  <si>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</si>
  <si>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</si>
  <si>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</si>
  <si>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</si>
  <si>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</si>
  <si>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</si>
  <si>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</si>
  <si>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</si>
  <si>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</si>
  <si>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</si>
  <si>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</si>
  <si>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</si>
  <si>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</si>
  <si>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</si>
  <si>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</si>
  <si>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</si>
  <si>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</si>
  <si>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</si>
  <si>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</si>
  <si>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</si>
  <si>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</si>
  <si>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</si>
  <si>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</si>
  <si>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</si>
  <si>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</si>
  <si>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</si>
  <si>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</si>
  <si>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</si>
  <si>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</si>
  <si>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</si>
  <si>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</si>
  <si>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</si>
  <si>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</si>
  <si>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</si>
  <si>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</si>
  <si>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</si>
  <si>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</si>
  <si>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</si>
  <si>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</si>
  <si>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</si>
  <si>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</si>
  <si>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</si>
  <si>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</si>
  <si>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</si>
  <si>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</si>
  <si>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</si>
  <si>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</si>
  <si>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</si>
  <si>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</si>
  <si>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</si>
  <si>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</si>
  <si>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</si>
  <si>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</si>
  <si>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</si>
  <si>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</si>
  <si>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</si>
  <si>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</si>
  <si>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</si>
  <si>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</si>
  <si>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</si>
  <si>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</si>
  <si>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</si>
  <si>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</si>
  <si>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</si>
  <si>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</si>
  <si>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</si>
  <si>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</si>
  <si>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</si>
  <si>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</si>
  <si>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</si>
  <si>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</si>
  <si>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</si>
  <si>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</si>
  <si>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</si>
  <si>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</si>
  <si>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</si>
  <si>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</si>
  <si>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</si>
  <si>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</si>
  <si>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</si>
  <si>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</si>
  <si>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</si>
  <si>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</si>
  <si>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</si>
  <si>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</si>
  <si>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</si>
  <si>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</si>
  <si>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</si>
  <si>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</si>
  <si>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</si>
  <si>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</si>
  <si>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</si>
  <si>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</si>
  <si>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</si>
  <si>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</si>
  <si>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</si>
  <si>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</si>
  <si>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</si>
  <si>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</si>
  <si>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</si>
  <si>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</si>
  <si>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</si>
  <si>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</si>
  <si>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</si>
  <si>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</si>
  <si>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</si>
  <si>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</si>
  <si>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</si>
  <si>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</si>
  <si>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</si>
  <si>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</si>
  <si>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</si>
  <si>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</si>
  <si>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</si>
  <si>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</si>
  <si>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</si>
  <si>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</si>
  <si>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</si>
  <si>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</si>
  <si>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</si>
  <si>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</si>
  <si>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</si>
  <si>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</si>
  <si>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</si>
  <si>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</si>
  <si>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</si>
  <si>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</si>
  <si>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</si>
  <si>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</si>
  <si>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</si>
  <si>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</si>
  <si>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</si>
  <si>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</si>
  <si>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</si>
  <si>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</si>
  <si>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</si>
  <si>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</si>
  <si>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</si>
  <si>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</si>
  <si>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</si>
  <si>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</si>
  <si>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</si>
  <si>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</si>
  <si>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</si>
  <si>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</si>
  <si>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</si>
  <si>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</si>
  <si>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</si>
  <si>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</si>
  <si>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</si>
  <si>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</si>
  <si>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</si>
  <si>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</si>
  <si>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</si>
  <si>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</si>
  <si>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</si>
  <si>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</si>
  <si>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</si>
  <si>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</si>
  <si>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</si>
  <si>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</si>
  <si>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</si>
  <si>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</si>
  <si>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</si>
  <si>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</si>
  <si>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</si>
  <si>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</si>
  <si>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</si>
  <si>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</si>
  <si>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</si>
  <si>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</si>
  <si>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</si>
  <si>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</si>
  <si>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</si>
  <si>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</si>
  <si>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</si>
  <si>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</si>
  <si>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</si>
  <si>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</si>
  <si>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</si>
  <si>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</si>
  <si>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</si>
  <si>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</si>
  <si>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</si>
  <si>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</si>
  <si>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</si>
  <si>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</si>
  <si>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</si>
  <si>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</si>
  <si>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</si>
  <si>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</si>
  <si>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</si>
  <si>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</si>
  <si>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</si>
  <si>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</si>
  <si>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</si>
  <si>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</si>
  <si>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</si>
  <si>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</si>
  <si>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</si>
  <si>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</si>
  <si>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</si>
  <si>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</si>
  <si>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</si>
  <si>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</si>
  <si>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</si>
  <si>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</si>
  <si>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</si>
  <si>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</si>
  <si>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</si>
  <si>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</si>
  <si>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</si>
  <si>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</si>
  <si>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</si>
  <si>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</si>
  <si>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</si>
  <si>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</si>
  <si>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</si>
  <si>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</si>
  <si>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</si>
  <si>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</si>
  <si>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</si>
  <si>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</si>
  <si>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</si>
  <si>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</si>
  <si>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</si>
  <si>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</si>
  <si>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</si>
  <si>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</si>
  <si>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</si>
  <si>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</si>
  <si>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</si>
  <si>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</si>
  <si>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</si>
  <si>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</si>
  <si>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</si>
  <si>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</si>
  <si>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</si>
  <si>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</si>
  <si>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</si>
  <si>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</si>
  <si>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</si>
  <si>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</si>
  <si>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</si>
  <si>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</si>
  <si>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</si>
  <si>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</si>
  <si>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</si>
  <si>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</si>
  <si>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</si>
  <si>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</si>
  <si>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</si>
  <si>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</si>
  <si>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</si>
  <si>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</si>
  <si>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</si>
  <si>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</si>
  <si>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</si>
  <si>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</si>
  <si>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</si>
  <si>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</si>
  <si>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</si>
  <si>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</si>
  <si>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</si>
  <si>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</si>
  <si>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</si>
  <si>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</si>
  <si>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</si>
  <si>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</si>
  <si>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</si>
  <si>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</si>
  <si>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</si>
  <si>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</si>
  <si>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</si>
  <si>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</si>
  <si>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</si>
  <si>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</si>
  <si>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</si>
  <si>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</si>
  <si>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</si>
  <si>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</si>
  <si>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</si>
  <si>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</si>
  <si>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</si>
  <si>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</si>
  <si>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</si>
  <si>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</si>
  <si>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</si>
  <si>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</si>
  <si>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</si>
  <si>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</si>
  <si>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</si>
  <si>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</si>
  <si>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</si>
  <si>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</si>
  <si>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</si>
  <si>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</si>
  <si>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</si>
  <si>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</si>
  <si>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</si>
  <si>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</si>
  <si>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</si>
  <si>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</si>
  <si>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</si>
  <si>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</si>
  <si>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</si>
  <si>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</si>
  <si>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</si>
  <si>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</si>
  <si>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</si>
  <si>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</si>
  <si>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</si>
  <si>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</si>
  <si>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</si>
  <si>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</si>
  <si>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</si>
  <si>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</si>
  <si>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</si>
  <si>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</si>
  <si>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</si>
  <si>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</si>
  <si>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</si>
  <si>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</si>
  <si>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</si>
  <si>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</si>
  <si>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</si>
  <si>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</si>
  <si>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</si>
  <si>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</si>
  <si>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</si>
  <si>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</si>
  <si>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</si>
  <si>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</si>
  <si>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</si>
  <si>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</si>
  <si>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</si>
  <si>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</si>
  <si>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</si>
  <si>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</si>
  <si>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</si>
  <si>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</si>
  <si>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</si>
  <si>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</si>
  <si>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</si>
  <si>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</si>
  <si>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</si>
  <si>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</si>
  <si>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</si>
  <si>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</si>
  <si>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</si>
  <si>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</si>
  <si>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</si>
  <si>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</si>
  <si>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</si>
  <si>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</si>
  <si>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</si>
  <si>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</si>
  <si>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</si>
  <si>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</si>
  <si>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</si>
  <si>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</si>
  <si>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</si>
  <si>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</si>
  <si>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</si>
  <si>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</si>
  <si>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</si>
  <si>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</si>
  <si>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</si>
  <si>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</si>
  <si>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</si>
  <si>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</si>
  <si>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</si>
  <si>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</si>
  <si>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</si>
  <si>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</si>
  <si>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</si>
  <si>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</si>
  <si>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</si>
  <si>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</si>
  <si>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</si>
  <si>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</si>
  <si>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</si>
  <si>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</si>
  <si>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</si>
  <si>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</si>
  <si>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</si>
  <si>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</si>
  <si>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</si>
  <si>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</si>
  <si>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</si>
  <si>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</si>
  <si>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</si>
  <si>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</si>
  <si>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</si>
  <si>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</si>
  <si>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</si>
  <si>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</si>
  <si>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</si>
  <si>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</si>
  <si>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</si>
  <si>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</si>
  <si>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</si>
  <si>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</si>
  <si>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</si>
  <si>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</si>
  <si>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</si>
  <si>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</si>
  <si>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</si>
  <si>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</si>
  <si>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</si>
  <si>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</si>
  <si>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</si>
  <si>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</si>
  <si>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</si>
  <si>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</si>
  <si>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</si>
  <si>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</si>
  <si>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</si>
  <si>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</si>
  <si>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</si>
  <si>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</si>
  <si>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</si>
  <si>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</si>
  <si>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</si>
  <si>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</si>
  <si>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</si>
  <si>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</si>
  <si>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</si>
  <si>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</si>
  <si>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</si>
  <si>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</si>
  <si>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</si>
  <si>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</si>
  <si>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</si>
  <si>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</si>
  <si>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</si>
  <si>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</si>
  <si>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</si>
  <si>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</si>
  <si>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</si>
  <si>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</si>
  <si>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</si>
  <si>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</si>
  <si>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</si>
  <si>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</si>
  <si>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</si>
  <si>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</si>
  <si>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</si>
  <si>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</si>
  <si>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</si>
  <si>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</si>
  <si>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</si>
  <si>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</si>
  <si>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</si>
  <si>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</si>
  <si>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</si>
  <si>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</si>
  <si>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</si>
  <si>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</si>
  <si>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</si>
  <si>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</si>
  <si>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</si>
  <si>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</si>
  <si>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</si>
  <si>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</si>
  <si>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</si>
  <si>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</si>
  <si>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</si>
  <si>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</si>
  <si>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</si>
  <si>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</si>
  <si>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</si>
  <si>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</si>
  <si>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</si>
  <si>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</si>
  <si>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</si>
  <si>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</si>
  <si>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</si>
  <si>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</si>
  <si>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</si>
  <si>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</si>
  <si>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</si>
  <si>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</si>
  <si>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</si>
  <si>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</si>
  <si>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</si>
  <si>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</si>
  <si>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</si>
  <si>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</si>
  <si>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</si>
  <si>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</si>
  <si>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</si>
  <si>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</si>
  <si>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</si>
  <si>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</si>
  <si>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</si>
  <si>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</si>
  <si>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</si>
  <si>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</si>
  <si>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</si>
  <si>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</si>
  <si>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</si>
  <si>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</si>
  <si>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</si>
  <si>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</si>
  <si>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</si>
  <si>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</si>
  <si>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</si>
  <si>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</si>
  <si>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</si>
  <si>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</si>
  <si>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</si>
  <si>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</si>
  <si>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</si>
  <si>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</si>
  <si>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</si>
  <si>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</si>
  <si>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</si>
  <si>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</si>
  <si>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</si>
  <si>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</si>
  <si>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</si>
  <si>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</si>
  <si>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</si>
  <si>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</si>
  <si>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</si>
  <si>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</si>
  <si>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</si>
  <si>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</si>
  <si>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</si>
  <si>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</si>
  <si>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</si>
  <si>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</si>
  <si>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</si>
  <si>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</si>
  <si>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</si>
  <si>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</si>
  <si>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</si>
  <si>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</si>
  <si>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</si>
  <si>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</si>
  <si>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</si>
  <si>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</si>
  <si>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</si>
  <si>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</si>
  <si>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</si>
  <si>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</si>
  <si>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</si>
  <si>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</si>
  <si>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</si>
  <si>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</si>
  <si>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</si>
  <si>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</si>
  <si>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</si>
  <si>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</si>
  <si>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</si>
  <si>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</si>
  <si>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</si>
  <si>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</si>
  <si>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</si>
  <si>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</si>
  <si>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</si>
  <si>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</si>
  <si>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</si>
  <si>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</si>
  <si>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</si>
  <si>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</si>
  <si>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</si>
  <si>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</si>
  <si>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</si>
  <si>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</si>
  <si>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</si>
  <si>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</si>
  <si>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</si>
  <si>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</si>
  <si>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</si>
  <si>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</si>
  <si>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</si>
  <si>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</si>
  <si>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</si>
  <si>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</si>
  <si>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</si>
  <si>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</si>
  <si>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</si>
  <si>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</si>
  <si>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</si>
  <si>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</si>
  <si>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</si>
  <si>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</si>
  <si>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</si>
  <si>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</si>
  <si>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</si>
  <si>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</si>
  <si>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</si>
  <si>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</si>
  <si>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</si>
  <si>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</si>
  <si>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</si>
  <si>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</si>
  <si>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</si>
  <si>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</si>
  <si>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</si>
  <si>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</si>
  <si>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</si>
  <si>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</si>
  <si>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</si>
  <si>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</si>
  <si>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</si>
  <si>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</si>
  <si>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</si>
  <si>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</si>
  <si>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</si>
  <si>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</si>
  <si>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</si>
  <si>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</si>
  <si>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</si>
  <si>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</si>
  <si>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</si>
  <si>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</si>
  <si>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</si>
  <si>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</si>
  <si>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</si>
  <si>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</si>
  <si>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</si>
  <si>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</si>
  <si>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</si>
  <si>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</si>
  <si>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</si>
  <si>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</si>
  <si>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</si>
  <si>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</si>
  <si>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</si>
  <si>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</si>
  <si>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</si>
  <si>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</si>
  <si>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</si>
  <si>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</si>
  <si>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</si>
  <si>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</si>
  <si>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</si>
  <si>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</si>
  <si>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</si>
  <si>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</si>
  <si>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</si>
  <si>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</si>
  <si>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</si>
  <si>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</si>
  <si>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</si>
  <si>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</si>
  <si>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</si>
  <si>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</si>
  <si>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</si>
  <si>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</si>
  <si>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</si>
  <si>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</si>
  <si>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</si>
  <si>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</si>
  <si>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</si>
  <si>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</si>
  <si>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</si>
  <si>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</si>
  <si>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</si>
  <si>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</si>
  <si>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</si>
  <si>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</si>
  <si>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</si>
  <si>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</si>
  <si>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</si>
  <si>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</si>
  <si>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</si>
  <si>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</si>
  <si>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</si>
  <si>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</si>
  <si>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</si>
  <si>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</si>
  <si>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</si>
  <si>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</si>
  <si>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</si>
  <si>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</si>
  <si>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</si>
  <si>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</si>
  <si>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</si>
  <si>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</si>
  <si>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</si>
  <si>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</si>
  <si>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</si>
  <si>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</si>
  <si>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</si>
  <si>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</si>
  <si>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</si>
  <si>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</si>
  <si>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</si>
  <si>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</si>
  <si>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</si>
  <si>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</si>
  <si>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</si>
  <si>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</si>
  <si>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</si>
  <si>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</si>
  <si>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</si>
  <si>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</si>
  <si>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</si>
  <si>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</si>
  <si>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</si>
  <si>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</si>
  <si>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</si>
  <si>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</si>
  <si>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</si>
  <si>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</si>
  <si>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</si>
  <si>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</si>
  <si>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</si>
  <si>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</si>
  <si>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</si>
  <si>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</si>
  <si>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</si>
  <si>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</si>
  <si>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</si>
  <si>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</si>
  <si>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</si>
  <si>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</si>
  <si>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</si>
  <si>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</si>
  <si>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</si>
  <si>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</si>
  <si>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</si>
  <si>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</si>
  <si>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</si>
  <si>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</si>
  <si>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</si>
  <si>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</si>
  <si>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</si>
  <si>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</si>
  <si>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</si>
  <si>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</si>
  <si>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</si>
  <si>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</si>
  <si>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</si>
  <si>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</si>
  <si>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</si>
  <si>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</si>
  <si>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</si>
  <si>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</si>
  <si>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</si>
  <si>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</si>
  <si>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</si>
  <si>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</si>
  <si>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</si>
  <si>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</si>
  <si>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</si>
  <si>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</si>
  <si>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</si>
  <si>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</si>
  <si>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</si>
  <si>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</si>
  <si>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</si>
  <si>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</si>
  <si>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</si>
  <si>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</si>
  <si>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</si>
  <si>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</si>
  <si>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</si>
  <si>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</si>
  <si>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</si>
  <si>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</si>
  <si>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</si>
  <si>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</si>
  <si>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</si>
  <si>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</si>
  <si>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</si>
  <si>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</si>
  <si>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</si>
  <si>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</si>
  <si>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</si>
  <si>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</si>
  <si>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</si>
  <si>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</si>
  <si>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</si>
  <si>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</si>
  <si>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</si>
  <si>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</si>
  <si>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</si>
  <si>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</si>
  <si>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</si>
  <si>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</si>
  <si>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</si>
  <si>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</si>
  <si>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</si>
  <si>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</si>
  <si>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</si>
  <si>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</si>
  <si>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</si>
  <si>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</si>
  <si>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</si>
  <si>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</si>
  <si>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</si>
  <si>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</si>
  <si>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</si>
  <si>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</si>
  <si>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</si>
  <si>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</si>
  <si>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</si>
  <si>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</si>
  <si>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</si>
  <si>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</si>
  <si>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</si>
  <si>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</si>
  <si>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</si>
  <si>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</si>
  <si>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</si>
  <si>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</si>
  <si>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</si>
  <si>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</si>
  <si>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</si>
  <si>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</si>
  <si>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</si>
  <si>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</si>
  <si>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</si>
  <si>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</si>
  <si>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</si>
  <si>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</si>
  <si>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</si>
  <si>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</si>
  <si>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</si>
  <si>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</si>
  <si>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</si>
  <si>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</si>
  <si>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</si>
  <si>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</si>
  <si>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</si>
  <si>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</si>
  <si>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</si>
  <si>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</si>
  <si>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</si>
  <si>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</si>
  <si>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</si>
  <si>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</si>
  <si>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</si>
  <si>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</si>
  <si>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</si>
  <si>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</si>
  <si>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</si>
  <si>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</si>
  <si>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</si>
  <si>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</si>
  <si>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</si>
  <si>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</si>
  <si>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</si>
  <si>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</si>
  <si>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</si>
  <si>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</si>
  <si>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</si>
  <si>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</si>
  <si>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</si>
  <si>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</si>
  <si>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</si>
  <si>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</si>
  <si>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</si>
  <si>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</si>
  <si>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</si>
  <si>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</si>
  <si>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</si>
  <si>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</si>
  <si>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</si>
  <si>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</si>
  <si>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</si>
  <si>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</si>
  <si>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</si>
  <si>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</si>
  <si>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</si>
  <si>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</si>
  <si>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</si>
  <si>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</si>
  <si>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</si>
  <si>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</si>
  <si>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</si>
  <si>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</si>
  <si>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</si>
  <si>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</si>
  <si>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</si>
  <si>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</si>
  <si>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</si>
  <si>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</si>
  <si>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</si>
  <si>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</si>
  <si>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</si>
  <si>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</si>
  <si>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</si>
  <si>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</si>
  <si>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</si>
  <si>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</si>
  <si>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</si>
  <si>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</si>
  <si>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</si>
  <si>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</si>
  <si>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</si>
  <si>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</si>
  <si>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</si>
  <si>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</si>
  <si>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</si>
  <si>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</si>
  <si>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</si>
  <si>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</si>
  <si>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</si>
  <si>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</si>
  <si>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</si>
  <si>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</si>
  <si>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</si>
  <si>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</si>
  <si>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</si>
  <si>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</si>
  <si>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</si>
  <si>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</si>
  <si>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</si>
  <si>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</si>
  <si>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</si>
  <si>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</si>
  <si>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</si>
  <si>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</si>
  <si>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</si>
  <si>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</si>
  <si>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</si>
  <si>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</si>
  <si>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</si>
  <si>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</si>
  <si>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</si>
  <si>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</si>
  <si>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</si>
  <si>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</si>
  <si>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</si>
  <si>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</si>
  <si>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</si>
  <si>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</si>
  <si>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</si>
  <si>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</si>
  <si>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</si>
  <si>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</si>
  <si>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</si>
  <si>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</si>
  <si>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</si>
  <si>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</si>
  <si>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</si>
  <si>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</si>
  <si>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</si>
  <si>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</si>
  <si>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</si>
  <si>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</si>
  <si>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</si>
  <si>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</si>
  <si>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</si>
  <si>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</si>
  <si>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</si>
  <si>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</si>
  <si>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</si>
  <si>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</si>
  <si>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</si>
  <si>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</si>
  <si>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</si>
  <si>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</si>
  <si>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</si>
  <si>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</si>
  <si>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</si>
  <si>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</si>
  <si>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</si>
  <si>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</si>
  <si>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</si>
  <si>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</si>
  <si>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</si>
  <si>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</si>
  <si>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</si>
  <si>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</si>
  <si>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</si>
  <si>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</si>
  <si>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</si>
  <si>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</si>
  <si>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</si>
  <si>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</si>
  <si>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</si>
  <si>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</si>
  <si>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</si>
  <si>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</si>
  <si>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</si>
  <si>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</si>
  <si>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</si>
  <si>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</si>
  <si>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</si>
  <si>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</si>
  <si>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</si>
  <si>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President</t>
  </si>
  <si>
    <t>100%</t>
  </si>
  <si>
    <t>LabJack Corporation</t>
  </si>
  <si>
    <t>All products produced by LabJack.</t>
  </si>
  <si>
    <t>114917771</t>
  </si>
  <si>
    <t>DUNs</t>
  </si>
  <si>
    <t>6900 West Jefferson Ave, Suite 110, Lakewood, CO 80235</t>
  </si>
  <si>
    <t>Toby Stensland</t>
  </si>
  <si>
    <t>support@labjack.com</t>
  </si>
  <si>
    <t>303-942-0228</t>
  </si>
  <si>
    <t>https://labjack.com/about/compliance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</si>
</sst>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labja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labjack.com/about/compliance" TargetMode="External"/><Relationship Id="rId4" Type="http://schemas.openxmlformats.org/officeDocument/2006/relationships/hyperlink" Target="mailto:support@labja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2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25"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2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5" customHeight="1">
      <c r="A28" s="308"/>
      <c r="B28" s="297"/>
      <c r="C28" s="294"/>
      <c r="D28" s="315"/>
      <c r="E28" s="306"/>
      <c r="F28" s="165" t="s">
        <v>57</v>
      </c>
      <c r="G28" s="25"/>
    </row>
    <row r="29" spans="1:7" ht="74.650000000000006" customHeight="1">
      <c r="A29" s="308"/>
      <c r="B29" s="297"/>
      <c r="C29" s="294"/>
      <c r="D29" s="315"/>
      <c r="E29" s="306"/>
      <c r="F29" s="165" t="s">
        <v>58</v>
      </c>
      <c r="G29" s="25"/>
    </row>
    <row r="30" spans="1:7" ht="62.6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65" customHeight="1">
      <c r="A33" s="308"/>
      <c r="B33" s="297"/>
      <c r="C33" s="294"/>
      <c r="D33" s="315"/>
      <c r="E33" s="306"/>
      <c r="F33" s="165" t="s">
        <v>62</v>
      </c>
      <c r="G33" s="25"/>
    </row>
    <row r="34" spans="1:7" ht="89.25" customHeight="1">
      <c r="A34" s="308"/>
      <c r="B34" s="297"/>
      <c r="C34" s="294"/>
      <c r="D34" s="315"/>
      <c r="E34" s="306"/>
      <c r="F34" s="165" t="s">
        <v>64</v>
      </c>
      <c r="G34" s="25"/>
    </row>
    <row r="35" spans="1:7" ht="29.25"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EF804B-D035-4944-A061-F0CEDF502B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7FEF50A-1215-49EE-AB8F-45852E373D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3"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15858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45420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15856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15856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9FCD9E2-D43E-4E94-BA5A-338E3E362C61}"/>
    <hyperlink ref="D20" r:id="rId4" xr:uid="{D5EFE53E-A935-420A-8497-D3BE0839AC55}"/>
    <hyperlink ref="G77" r:id="rId5" xr:uid="{916C5BEE-0CA5-4861-8BA0-63C63A1912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4" sqref="A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1400</v>
      </c>
      <c r="B5" s="182" t="str">
        <f ca="1">IF(LEN(A5)=0,"",INDEX('Smelter Look-up'!$A:$A,MATCH($A5,'Smelter Look-up'!$E:$E,0)))</f>
        <v>Tantalum</v>
      </c>
      <c r="C5" s="186" t="str">
        <f ca="1">IF(LEN(A5)=0,"",INDEX('Smelter Look-up'!$C:$C,MATCH($A5,'Smelter Look-up'!$E:$E,0)))</f>
        <v>Global Advanced Metals Aizu</v>
      </c>
      <c r="D5" s="230"/>
      <c r="E5" s="182" t="str">
        <f ca="1">IF(ISERROR($V5),"",OFFSET('Smelter Look-up'!$D$4,$V5-4,0)&amp;"")</f>
        <v>JAPAN</v>
      </c>
      <c r="F5" s="182" t="str">
        <f ca="1">IF(ISERROR($V5),"",OFFSET('Smelter Look-up'!$E$4,$V5-4,0))</f>
        <v>CID002558</v>
      </c>
      <c r="G5" s="182" t="str">
        <f ca="1">IF(C5=$X$4,IF(ISERROR($V5),"Enter smelter details","RMI"),IF(ISERROR($V5),"",OFFSET('Smelter Look-up'!$F$4,$V5-4,0)))</f>
        <v>RMI</v>
      </c>
      <c r="H5" s="183">
        <f ca="1">IF(ISERROR($V5),"",OFFSET('Smelter Look-up'!$G$4,$V5-4,0))</f>
        <v>0</v>
      </c>
      <c r="I5" s="184" t="str">
        <f ca="1">IF(ISERROR($V5),"",OFFSET('Smelter Look-up'!$H$4,$V5-4,0))</f>
        <v>Aizuwakamatsu</v>
      </c>
      <c r="J5" s="184" t="str">
        <f ca="1">IF(ISERROR($V5),"",OFFSET('Smelter Look-up'!$I$4,$V5-4,0))</f>
        <v>Fukushima</v>
      </c>
      <c r="K5" s="224"/>
      <c r="L5" s="224"/>
      <c r="M5" s="224"/>
      <c r="N5" s="224"/>
      <c r="O5" s="224"/>
      <c r="P5" s="185"/>
      <c r="Q5" s="225"/>
      <c r="R5" s="182" t="str">
        <f ca="1">IF(ISERROR($V5),"",OFFSET('Smelter Look-up'!$C$4,$V5-4,0)&amp;"")</f>
        <v>Global Advanced Metals Aizu</v>
      </c>
      <c r="S5" s="181" t="str">
        <f ca="1">IF(B5="","",IF(ISERROR(MATCH($E5,CL,0)),"Unknown",INDIRECT("'C'!$A$"&amp;MATCH($E5,CL,0)+1)))</f>
        <v>JP</v>
      </c>
      <c r="T5" s="181" t="str">
        <f ca="1">IF(B5="","",IF(ISERROR(MATCH($J5,SorP!$B$1:$B$6226,0)),"",INDIRECT("'SorP'!$A$"&amp;MATCH($S5&amp;$J5,SorP!C:C,0))))</f>
        <v>JP-07</v>
      </c>
      <c r="U5" s="201"/>
      <c r="V5" s="226">
        <f ca="1">IF(C5="",NA(),IF(OR(C5="Smelter not listed",C5="Smelter not yet identified"),MATCH($B5&amp;$D5,'Smelter Look-up'!$J:$J,0),MATCH($B5&amp;$C5,'Smelter Look-up'!$J:$J,0)))</f>
        <v>340</v>
      </c>
      <c r="X5" s="227">
        <f t="shared" ref="X5" ca="1" si="0">IF(AND(C5="Smelter not listed",OR(LEN(D5)=0,LEN(E5)=0)),1,0)</f>
        <v>0</v>
      </c>
      <c r="AB5" s="228" t="str">
        <f t="shared" ref="AB5" ca="1" si="1">B5&amp;C5</f>
        <v>TantalumGlobal Advanced Metals Aizu</v>
      </c>
    </row>
    <row r="6" spans="1:34" s="227" customFormat="1" ht="20.100000000000001" customHeight="1">
      <c r="A6" s="262" t="s">
        <v>1743</v>
      </c>
      <c r="B6" s="182" t="str">
        <f ca="1">IF(LEN(A6)=0,"",INDEX('Smelter Look-up'!$A:$A,MATCH($A6,'Smelter Look-up'!$E:$E,0)))</f>
        <v>Tantalum</v>
      </c>
      <c r="C6" s="186" t="str">
        <f ca="1">IF(LEN(A6)=0,"",INDEX('Smelter Look-up'!$C:$C,MATCH($A6,'Smelter Look-up'!$E:$E,0)))</f>
        <v>Resind Industria e Comercio Ltda.</v>
      </c>
      <c r="D6" s="230"/>
      <c r="E6" s="182" t="str">
        <f ca="1">IF(ISERROR($V6),"",OFFSET('Smelter Look-up'!$D$4,$V6-4,0)&amp;"")</f>
        <v>BRAZIL</v>
      </c>
      <c r="F6" s="182" t="str">
        <f ca="1">IF(ISERROR($V6),"",OFFSET('Smelter Look-up'!$E$4,$V6-4,0))</f>
        <v>CID002707</v>
      </c>
      <c r="G6" s="182" t="str">
        <f ca="1">IF(C6=$X$4,IF(ISERROR($V6),"Enter smelter details","RMI"),IF(ISERROR($V6),"",OFFSET('Smelter Look-up'!$F$4,$V6-4,0)))</f>
        <v>RMI</v>
      </c>
      <c r="H6" s="183">
        <f ca="1">IF(ISERROR($V6),"",OFFSET('Smelter Look-up'!$G$4,$V6-4,0))</f>
        <v>0</v>
      </c>
      <c r="I6" s="184" t="str">
        <f ca="1">IF(ISERROR($V6),"",OFFSET('Smelter Look-up'!$H$4,$V6-4,0))</f>
        <v>São João del Rei</v>
      </c>
      <c r="J6" s="184" t="str">
        <f ca="1">IF(ISERROR($V6),"",OFFSET('Smelter Look-up'!$I$4,$V6-4,0))</f>
        <v>Minas gerais</v>
      </c>
      <c r="K6" s="224"/>
      <c r="L6" s="224"/>
      <c r="M6" s="224"/>
      <c r="N6" s="224"/>
      <c r="O6" s="224"/>
      <c r="P6" s="185"/>
      <c r="Q6" s="225"/>
      <c r="R6" s="182" t="str">
        <f ca="1">IF(ISERROR($V6),"",OFFSET('Smelter Look-up'!$C$4,$V6-4,0)&amp;"")</f>
        <v>Resind Industria e Comercio Ltda.</v>
      </c>
      <c r="S6" s="181" t="str">
        <f t="shared" ref="S6:S37" ca="1" si="2">IF(B6="","",IF(ISERROR(MATCH($E6,CL,0)),"Unknown",INDIRECT("'C'!$A$"&amp;MATCH($E6,CL,0)+1)))</f>
        <v>BR</v>
      </c>
      <c r="T6" s="181" t="str">
        <f ca="1">IF(B6="","",IF(ISERROR(MATCH($J6,SorP!$B$1:$B$6226,0)),"",INDIRECT("'SorP'!$A$"&amp;MATCH($S6&amp;$J6,SorP!C:C,0))))</f>
        <v>BR-MG</v>
      </c>
      <c r="U6" s="201"/>
      <c r="V6" s="226">
        <f ca="1">IF(C6="",NA(),IF(OR(C6="Smelter not listed",C6="Smelter not yet identified"),MATCH($B6&amp;$D6,'Smelter Look-up'!$J:$J,0),MATCH($B6&amp;$C6,'Smelter Look-up'!$J:$J,0)))</f>
        <v>374</v>
      </c>
      <c r="X6" s="227">
        <f t="shared" ref="X6:X37" ca="1" si="3">IF(AND(C6="Smelter not listed",OR(LEN(D6)=0,LEN(E6)=0)),1,0)</f>
        <v>0</v>
      </c>
      <c r="AB6" s="228" t="str">
        <f t="shared" ref="AB6:AB37" ca="1" si="4">B6&amp;C6</f>
        <v>TantalumResind Industria e Comercio Ltda.</v>
      </c>
    </row>
    <row r="7" spans="1:34" s="227" customFormat="1" ht="20.100000000000001" customHeight="1">
      <c r="A7" s="262" t="s">
        <v>2253</v>
      </c>
      <c r="B7" s="182" t="str">
        <f ca="1">IF(LEN(A7)=0,"",INDEX('Smelter Look-up'!$A:$A,MATCH($A7,'Smelter Look-up'!$E:$E,0)))</f>
        <v>Tantalum</v>
      </c>
      <c r="C7" s="186" t="str">
        <f ca="1">IF(LEN(A7)=0,"",INDEX('Smelter Look-up'!$C:$C,MATCH($A7,'Smelter Look-up'!$E:$E,0)))</f>
        <v>Jiangxi Tuohong New Raw Material</v>
      </c>
      <c r="D7" s="230"/>
      <c r="E7" s="182" t="str">
        <f ca="1">IF(ISERROR($V7),"",OFFSET('Smelter Look-up'!$D$4,$V7-4,0)&amp;"")</f>
        <v>CHINA</v>
      </c>
      <c r="F7" s="182" t="str">
        <f ca="1">IF(ISERROR($V7),"",OFFSET('Smelter Look-up'!$E$4,$V7-4,0))</f>
        <v>CID002842</v>
      </c>
      <c r="G7" s="182" t="str">
        <f ca="1">IF(C7=$X$4,IF(ISERROR($V7),"Enter smelter details","RMI"),IF(ISERROR($V7),"",OFFSET('Smelter Look-up'!$F$4,$V7-4,0)))</f>
        <v>RMI</v>
      </c>
      <c r="H7" s="183">
        <f ca="1">IF(ISERROR($V7),"",OFFSET('Smelter Look-up'!$G$4,$V7-4,0))</f>
        <v>0</v>
      </c>
      <c r="I7" s="184" t="str">
        <f ca="1">IF(ISERROR($V7),"",OFFSET('Smelter Look-up'!$H$4,$V7-4,0))</f>
        <v>Yichun</v>
      </c>
      <c r="J7" s="184" t="str">
        <f ca="1">IF(ISERROR($V7),"",OFFSET('Smelter Look-up'!$I$4,$V7-4,0))</f>
        <v>Jiangxi Sheng</v>
      </c>
      <c r="K7" s="224"/>
      <c r="L7" s="224"/>
      <c r="M7" s="224"/>
      <c r="N7" s="224"/>
      <c r="O7" s="224"/>
      <c r="P7" s="185"/>
      <c r="Q7" s="225"/>
      <c r="R7" s="182" t="str">
        <f ca="1">IF(ISERROR($V7),"",OFFSET('Smelter Look-up'!$C$4,$V7-4,0)&amp;"")</f>
        <v>Jiangxi Tuohong New Raw Material</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351</v>
      </c>
      <c r="X7" s="227">
        <f t="shared" ca="1" si="3"/>
        <v>0</v>
      </c>
      <c r="AB7" s="228" t="str">
        <f t="shared" ca="1" si="4"/>
        <v>TantalumJiangxi Tuohong New Raw Material</v>
      </c>
    </row>
    <row r="8" spans="1:34" s="227" customFormat="1" ht="20.100000000000001" customHeight="1">
      <c r="A8" s="262" t="s">
        <v>13161</v>
      </c>
      <c r="B8" s="182" t="str">
        <f ca="1">IF(LEN(A8)=0,"",INDEX('Smelter Look-up'!$A:$A,MATCH($A8,'Smelter Look-up'!$E:$E,0)))</f>
        <v>Tin</v>
      </c>
      <c r="C8" s="186" t="str">
        <f ca="1">IF(LEN(A8)=0,"",INDEX('Smelter Look-up'!$C:$C,MATCH($A8,'Smelter Look-up'!$E:$E,0)))</f>
        <v>Tin Technology &amp; Refining</v>
      </c>
      <c r="D8" s="230"/>
      <c r="E8" s="182" t="str">
        <f ca="1">IF(ISERROR($V8),"",OFFSET('Smelter Look-up'!$D$4,$V8-4,0)&amp;"")</f>
        <v>UNITED STATES OF AMERICA</v>
      </c>
      <c r="F8" s="182" t="str">
        <f ca="1">IF(ISERROR($V8),"",OFFSET('Smelter Look-up'!$E$4,$V8-4,0))</f>
        <v>CID003325</v>
      </c>
      <c r="G8" s="182" t="str">
        <f ca="1">IF(C8=$X$4,IF(ISERROR($V8),"Enter smelter details","RMI"),IF(ISERROR($V8),"",OFFSET('Smelter Look-up'!$F$4,$V8-4,0)))</f>
        <v>RMI</v>
      </c>
      <c r="H8" s="183">
        <f ca="1">IF(ISERROR($V8),"",OFFSET('Smelter Look-up'!$G$4,$V8-4,0))</f>
        <v>0</v>
      </c>
      <c r="I8" s="184" t="str">
        <f ca="1">IF(ISERROR($V8),"",OFFSET('Smelter Look-up'!$H$4,$V8-4,0))</f>
        <v>West Chester</v>
      </c>
      <c r="J8" s="184" t="str">
        <f ca="1">IF(ISERROR($V8),"",OFFSET('Smelter Look-up'!$I$4,$V8-4,0))</f>
        <v>Pennsylvania</v>
      </c>
      <c r="K8" s="224"/>
      <c r="L8" s="224"/>
      <c r="M8" s="224"/>
      <c r="N8" s="224"/>
      <c r="O8" s="224"/>
      <c r="P8" s="185"/>
      <c r="Q8" s="225"/>
      <c r="R8" s="182" t="str">
        <f ca="1">IF(ISERROR($V8),"",OFFSET('Smelter Look-up'!$C$4,$V8-4,0)&amp;"")</f>
        <v>Tin Technology &amp; Refining</v>
      </c>
      <c r="S8" s="181" t="str">
        <f t="shared" ca="1" si="2"/>
        <v>US</v>
      </c>
      <c r="T8" s="181" t="str">
        <f ca="1">IF(B8="","",IF(ISERROR(MATCH($J8,SorP!$B$1:$B$6226,0)),"",INDIRECT("'SorP'!$A$"&amp;MATCH($S8&amp;$J8,SorP!C:C,0))))</f>
        <v>US-PA</v>
      </c>
      <c r="U8" s="201"/>
      <c r="V8" s="226">
        <f ca="1">IF(C8="",NA(),IF(OR(C8="Smelter not listed",C8="Smelter not yet identified"),MATCH($B8&amp;$D8,'Smelter Look-up'!$J:$J,0),MATCH($B8&amp;$C8,'Smelter Look-up'!$J:$J,0)))</f>
        <v>551</v>
      </c>
      <c r="X8" s="227">
        <f t="shared" ca="1" si="3"/>
        <v>0</v>
      </c>
      <c r="AB8" s="228" t="str">
        <f t="shared" ca="1" si="4"/>
        <v>TinTin Technology &amp; Refining</v>
      </c>
    </row>
    <row r="9" spans="1:34" s="227" customFormat="1" ht="20.100000000000001" customHeight="1">
      <c r="A9" s="262" t="s">
        <v>782</v>
      </c>
      <c r="B9" s="182" t="str">
        <f ca="1">IF(LEN(A9)=0,"",INDEX('Smelter Look-up'!$A:$A,MATCH($A9,'Smelter Look-up'!$E:$E,0)))</f>
        <v>Tin</v>
      </c>
      <c r="C9" s="186" t="str">
        <f ca="1">IF(LEN(A9)=0,"",INDEX('Smelter Look-up'!$C:$C,MATCH($A9,'Smelter Look-up'!$E:$E,0)))</f>
        <v>Tin Smelting Branch of Yunnan Tin Co., Ltd.</v>
      </c>
      <c r="D9" s="230"/>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Tin Smelting Branch of Yunnan Tin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550</v>
      </c>
      <c r="X9" s="227">
        <f t="shared" ca="1" si="3"/>
        <v>0</v>
      </c>
      <c r="AB9" s="228" t="str">
        <f t="shared" ca="1" si="4"/>
        <v>TinTin Smelting Branch of Yunnan Tin Co., Ltd.</v>
      </c>
    </row>
    <row r="10" spans="1:34" s="227" customFormat="1" ht="20.100000000000001" customHeight="1">
      <c r="A10" s="262" t="s">
        <v>2188</v>
      </c>
      <c r="B10" s="182" t="str">
        <f ca="1">IF(LEN(A10)=0,"",INDEX('Smelter Look-up'!$A:$A,MATCH($A10,'Smelter Look-up'!$E:$E,0)))</f>
        <v>Gold</v>
      </c>
      <c r="C10" s="186" t="str">
        <f ca="1">IF(LEN(A10)=0,"",INDEX('Smelter Look-up'!$C:$C,MATCH($A10,'Smelter Look-up'!$E:$E,0)))</f>
        <v>WIELAND Edelmetalle GmbH</v>
      </c>
      <c r="D10" s="230"/>
      <c r="E10" s="182" t="str">
        <f ca="1">IF(ISERROR($V10),"",OFFSET('Smelter Look-up'!$D$4,$V10-4,0)&amp;"")</f>
        <v>GERMANY</v>
      </c>
      <c r="F10" s="182" t="str">
        <f ca="1">IF(ISERROR($V10),"",OFFSET('Smelter Look-up'!$E$4,$V10-4,0))</f>
        <v>CID002778</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WIELAND Edelmetalle GmbH</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308</v>
      </c>
      <c r="X10" s="227">
        <f t="shared" ca="1" si="3"/>
        <v>0</v>
      </c>
      <c r="AB10" s="228" t="str">
        <f t="shared" ca="1" si="4"/>
        <v>GoldWIELAND Edelmetalle GmbH</v>
      </c>
    </row>
    <row r="11" spans="1:34" s="227" customFormat="1" ht="20.100000000000001" customHeight="1">
      <c r="A11" s="262" t="s">
        <v>697</v>
      </c>
      <c r="B11" s="182" t="str">
        <f ca="1">IF(LEN(A11)=0,"",INDEX('Smelter Look-up'!$A:$A,MATCH($A11,'Smelter Look-up'!$E:$E,0)))</f>
        <v>Gold</v>
      </c>
      <c r="C11" s="186" t="str">
        <f ca="1">IF(LEN(A11)=0,"",INDEX('Smelter Look-up'!$C:$C,MATCH($A11,'Smelter Look-up'!$E:$E,0)))</f>
        <v>Materion</v>
      </c>
      <c r="D11" s="230"/>
      <c r="E11" s="182" t="str">
        <f ca="1">IF(ISERROR($V11),"",OFFSET('Smelter Look-up'!$D$4,$V11-4,0)&amp;"")</f>
        <v>UNITED STATES OF AMERICA</v>
      </c>
      <c r="F11" s="182" t="str">
        <f ca="1">IF(ISERROR($V11),"",OFFSET('Smelter Look-up'!$E$4,$V11-4,0))</f>
        <v>CID001113</v>
      </c>
      <c r="G11" s="182" t="str">
        <f ca="1">IF(C11=$X$4,IF(ISERROR($V11),"Enter smelter details","RMI"),IF(ISERROR($V11),"",OFFSET('Smelter Look-up'!$F$4,$V11-4,0)))</f>
        <v>RMI</v>
      </c>
      <c r="H11" s="183">
        <f ca="1">IF(ISERROR($V11),"",OFFSET('Smelter Look-up'!$G$4,$V11-4,0))</f>
        <v>0</v>
      </c>
      <c r="I11" s="184" t="str">
        <f ca="1">IF(ISERROR($V11),"",OFFSET('Smelter Look-up'!$H$4,$V11-4,0))</f>
        <v>Buffalo</v>
      </c>
      <c r="J11" s="184" t="str">
        <f ca="1">IF(ISERROR($V11),"",OFFSET('Smelter Look-up'!$I$4,$V11-4,0))</f>
        <v>New York</v>
      </c>
      <c r="K11" s="224"/>
      <c r="L11" s="224"/>
      <c r="M11" s="224"/>
      <c r="N11" s="224"/>
      <c r="O11" s="224"/>
      <c r="P11" s="185"/>
      <c r="Q11" s="225"/>
      <c r="R11" s="182" t="str">
        <f ca="1">IF(ISERROR($V11),"",OFFSET('Smelter Look-up'!$C$4,$V11-4,0)&amp;"")</f>
        <v>Materion</v>
      </c>
      <c r="S11" s="181" t="str">
        <f t="shared" ca="1" si="2"/>
        <v>US</v>
      </c>
      <c r="T11" s="181" t="str">
        <f ca="1">IF(B11="","",IF(ISERROR(MATCH($J11,SorP!$B$1:$B$6226,0)),"",INDIRECT("'SorP'!$A$"&amp;MATCH($S11&amp;$J11,SorP!C:C,0))))</f>
        <v>US-NY</v>
      </c>
      <c r="U11" s="201"/>
      <c r="V11" s="226">
        <f ca="1">IF(C11="",NA(),IF(OR(C11="Smelter not listed",C11="Smelter not yet identified"),MATCH($B11&amp;$D11,'Smelter Look-up'!$J:$J,0),MATCH($B11&amp;$C11,'Smelter Look-up'!$J:$J,0)))</f>
        <v>174</v>
      </c>
      <c r="X11" s="227">
        <f t="shared" ca="1" si="3"/>
        <v>0</v>
      </c>
      <c r="AB11" s="228" t="str">
        <f t="shared" ca="1" si="4"/>
        <v>GoldMaterion</v>
      </c>
    </row>
    <row r="12" spans="1:34" s="227" customFormat="1" ht="20.100000000000001" customHeight="1">
      <c r="A12" s="262" t="s">
        <v>758</v>
      </c>
      <c r="B12" s="182" t="s">
        <v>1120</v>
      </c>
      <c r="C12" s="186" t="s">
        <v>2209</v>
      </c>
      <c r="D12" s="230"/>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4"/>
      <c r="L12" s="224"/>
      <c r="M12" s="224"/>
      <c r="N12" s="224"/>
      <c r="O12" s="224"/>
      <c r="P12" s="185"/>
      <c r="Q12" s="225"/>
      <c r="R12" s="182" t="str">
        <f ca="1">IF(ISERROR($V12),"",OFFSET('Smelter Look-up'!$C$4,$V12-4,0)&amp;"")</f>
        <v>Alpha</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402</v>
      </c>
      <c r="X12" s="227">
        <f t="shared" ca="1" si="3"/>
        <v>0</v>
      </c>
      <c r="AB12" s="228" t="str">
        <f t="shared" si="4"/>
        <v>TinAlpha Metals Korea Ltd.</v>
      </c>
    </row>
    <row r="13" spans="1:34" s="227" customFormat="1" ht="20.100000000000001" customHeight="1">
      <c r="A13" s="262" t="s">
        <v>2275</v>
      </c>
      <c r="B13" s="182" t="s">
        <v>1119</v>
      </c>
      <c r="C13" s="186" t="s">
        <v>2475</v>
      </c>
      <c r="D13" s="230"/>
      <c r="E13" s="182" t="str">
        <f ca="1">IF(ISERROR($V13),"",OFFSET('Smelter Look-up'!$D$4,$V13-4,0)&amp;"")</f>
        <v>INDIA</v>
      </c>
      <c r="F13" s="182" t="str">
        <f ca="1">IF(ISERROR($V13),"",OFFSET('Smelter Look-up'!$E$4,$V13-4,0))</f>
        <v>CID002863</v>
      </c>
      <c r="G13" s="182" t="str">
        <f ca="1">IF(C13=$X$4,IF(ISERROR($V13),"Enter smelter details","RMI"),IF(ISERROR($V13),"",OFFSET('Smelter Look-up'!$F$4,$V13-4,0)))</f>
        <v>RMI</v>
      </c>
      <c r="H13" s="183">
        <f ca="1">IF(ISERROR($V13),"",OFFSET('Smelter Look-up'!$G$4,$V13-4,0))</f>
        <v>0</v>
      </c>
      <c r="I13" s="184" t="str">
        <f ca="1">IF(ISERROR($V13),"",OFFSET('Smelter Look-up'!$H$4,$V13-4,0))</f>
        <v>Bangalore</v>
      </c>
      <c r="J13" s="184" t="str">
        <f ca="1">IF(ISERROR($V13),"",OFFSET('Smelter Look-up'!$I$4,$V13-4,0))</f>
        <v>Karnātaka</v>
      </c>
      <c r="K13" s="224"/>
      <c r="L13" s="224"/>
      <c r="M13" s="224"/>
      <c r="N13" s="224"/>
      <c r="O13" s="224"/>
      <c r="P13" s="185"/>
      <c r="Q13" s="225"/>
      <c r="R13" s="182" t="str">
        <f ca="1">IF(ISERROR($V13),"",OFFSET('Smelter Look-up'!$C$4,$V13-4,0)&amp;"")</f>
        <v>Bangalore Refinery</v>
      </c>
      <c r="S13" s="181" t="str">
        <f t="shared" ca="1" si="2"/>
        <v>IN</v>
      </c>
      <c r="T13" s="181" t="str">
        <f ca="1">IF(B13="","",IF(ISERROR(MATCH($J13,SorP!$B$1:$B$6226,0)),"",INDIRECT("'SorP'!$A$"&amp;MATCH($S13&amp;$J13,SorP!C:C,0))))</f>
        <v>IN-KA</v>
      </c>
      <c r="U13" s="201"/>
      <c r="V13" s="226">
        <f>IF(C13="",NA(),IF(OR(C13="Smelter not listed",C13="Smelter not yet identified"),MATCH($B13&amp;$D13,'Smelter Look-up'!$J:$J,0),MATCH($B13&amp;$C13,'Smelter Look-up'!$J:$J,0)))</f>
        <v>41</v>
      </c>
      <c r="X13" s="227">
        <f t="shared" ca="1" si="3"/>
        <v>0</v>
      </c>
      <c r="AB13" s="228" t="str">
        <f t="shared" si="4"/>
        <v>GoldBangalore Refinery Pvt Ltd</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DDA8A2-A819-45A6-A417-3393731095A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LabJack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produced by LabJack.</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Toby Stensland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support@labjack.com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303-942-0228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Toby Stensland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support@labjack.com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https://labjack.com/about/compliance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LJ QMS</cp:lastModifiedBy>
  <cp:lastPrinted>2015-04-21T20:47:43Z</cp:lastPrinted>
  <dcterms:created xsi:type="dcterms:W3CDTF">2010-06-21T21:00:23Z</dcterms:created>
  <dcterms:modified xsi:type="dcterms:W3CDTF">2024-05-08T20:40:46Z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WorkbookGuid">
    <vt:lpwstr>c618963f-949f-41bd-9de9-8e4306fb079c</vt:lpwstr>
  </property>
</Properties>
</file>