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C:\Users\LJ QMS\Downloads\"/>
    </mc:Choice>
  </mc:AlternateContent>
  <xr:revisionPtr revIDLastSave="0" documentId="13_ncr:1_{8D9E5EE6-AE9B-4CB0-B040-25749294897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4" i="5"/>
  <c r="E14" i="5"/>
  <c r="X14" i="5" s="1"/>
  <c r="V15" i="5"/>
  <c r="E15" i="5"/>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V358" i="5"/>
  <c r="E358" i="5"/>
  <c r="X358" i="5" s="1"/>
  <c r="V359" i="5"/>
  <c r="E359" i="5"/>
  <c r="V360" i="5"/>
  <c r="E360" i="5"/>
  <c r="X360" i="5" s="1"/>
  <c r="V361" i="5"/>
  <c r="E361" i="5"/>
  <c r="X361" i="5" s="1"/>
  <c r="V362" i="5"/>
  <c r="E362" i="5"/>
  <c r="X362" i="5" s="1"/>
  <c r="V363" i="5"/>
  <c r="E363" i="5"/>
  <c r="X363" i="5" s="1"/>
  <c r="V364" i="5"/>
  <c r="E364" i="5"/>
  <c r="X364" i="5" s="1"/>
  <c r="V365" i="5"/>
  <c r="E365" i="5"/>
  <c r="X365" i="5" s="1"/>
  <c r="V366" i="5"/>
  <c r="E366" i="5"/>
  <c r="X366" i="5" s="1"/>
  <c r="V367" i="5"/>
  <c r="E367" i="5"/>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X637" i="5" s="1"/>
  <c r="V638" i="5"/>
  <c r="E638" i="5"/>
  <c r="X638" i="5" s="1"/>
  <c r="V639" i="5"/>
  <c r="E639" i="5"/>
  <c r="X639" i="5" s="1"/>
  <c r="V640" i="5"/>
  <c r="E640" i="5"/>
  <c r="X640" i="5" s="1"/>
  <c r="V641" i="5"/>
  <c r="E641" i="5"/>
  <c r="X641" i="5" s="1"/>
  <c r="V642" i="5"/>
  <c r="E642" i="5"/>
  <c r="X642" i="5" s="1"/>
  <c r="V643" i="5"/>
  <c r="E643" i="5"/>
  <c r="V644" i="5"/>
  <c r="E644" i="5"/>
  <c r="X644" i="5" s="1"/>
  <c r="V645" i="5"/>
  <c r="E645" i="5"/>
  <c r="X645" i="5" s="1"/>
  <c r="V646" i="5"/>
  <c r="E646" i="5"/>
  <c r="X646" i="5" s="1"/>
  <c r="V647" i="5"/>
  <c r="E647" i="5"/>
  <c r="X647" i="5" s="1"/>
  <c r="V648" i="5"/>
  <c r="E648" i="5"/>
  <c r="X648" i="5" s="1"/>
  <c r="V649" i="5"/>
  <c r="E649" i="5"/>
  <c r="X649" i="5" s="1"/>
  <c r="V650" i="5"/>
  <c r="E650" i="5"/>
  <c r="X650" i="5" s="1"/>
  <c r="V651" i="5"/>
  <c r="E651" i="5"/>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s="1"/>
  <c r="B55" i="6"/>
  <c r="G55" i="6" s="1"/>
  <c r="B54" i="6"/>
  <c r="G54" i="6" s="1"/>
  <c r="B17" i="6"/>
  <c r="B16" i="6"/>
  <c r="B15" i="6"/>
  <c r="B14" i="6"/>
  <c r="G14" i="6"/>
  <c r="H14" i="6" s="1"/>
  <c r="H13" i="6"/>
  <c r="B12" i="6"/>
  <c r="G12" i="6" s="1"/>
  <c r="H12" i="6" s="1"/>
  <c r="D12" i="6" s="1"/>
  <c r="B11" i="6"/>
  <c r="G11" i="6" s="1"/>
  <c r="H11" i="6" s="1"/>
  <c r="D11" i="6" s="1"/>
  <c r="B8" i="6"/>
  <c r="G8" i="6" s="1"/>
  <c r="H8" i="6" s="1"/>
  <c r="D8" i="6" s="1"/>
  <c r="B7" i="6"/>
  <c r="G7" i="6" s="1"/>
  <c r="H7" i="6" s="1"/>
  <c r="D7" i="6" s="1"/>
  <c r="B6" i="6"/>
  <c r="G6" i="6"/>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B47" i="4" s="1"/>
  <c r="A32" i="6" s="1"/>
  <c r="P46" i="4"/>
  <c r="P45" i="4"/>
  <c r="P44" i="4"/>
  <c r="B44" i="4" s="1"/>
  <c r="A29" i="6" s="1"/>
  <c r="P43" i="4"/>
  <c r="Q43" i="4" s="1"/>
  <c r="P41" i="4"/>
  <c r="B41" i="4" s="1"/>
  <c r="B71" i="4" s="1"/>
  <c r="A52" i="6" s="1"/>
  <c r="P40" i="4"/>
  <c r="B40" i="4" s="1"/>
  <c r="B70" i="4" s="1"/>
  <c r="A51" i="6" s="1"/>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1" i="6" s="1"/>
  <c r="B51" i="6"/>
  <c r="G51" i="6" s="1"/>
  <c r="G16" i="6"/>
  <c r="H16" i="6"/>
  <c r="B19" i="6"/>
  <c r="B39" i="6" s="1"/>
  <c r="G39" i="6" s="1"/>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559" i="5"/>
  <c r="S532" i="5"/>
  <c r="S356" i="5"/>
  <c r="S343" i="5"/>
  <c r="S315" i="5"/>
  <c r="X50" i="5"/>
  <c r="X357" i="5"/>
  <c r="S357" i="5"/>
  <c r="S383" i="5"/>
  <c r="B32" i="6"/>
  <c r="G32" i="6" s="1"/>
  <c r="H32" i="6" s="1"/>
  <c r="D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s="1"/>
  <c r="H52" i="6" s="1"/>
  <c r="D52" i="6" s="1"/>
  <c r="B37" i="6"/>
  <c r="G37" i="6"/>
  <c r="B42" i="6"/>
  <c r="G42" i="6" s="1"/>
  <c r="F2426" i="5"/>
  <c r="R2426" i="5"/>
  <c r="J2426" i="5"/>
  <c r="I2426" i="5"/>
  <c r="H2426" i="5"/>
  <c r="F2446" i="5"/>
  <c r="H2446" i="5"/>
  <c r="J2446" i="5"/>
  <c r="I2446" i="5"/>
  <c r="R2446" i="5"/>
  <c r="G22" i="6"/>
  <c r="B47" i="6"/>
  <c r="G47" i="6"/>
  <c r="H47" i="6" s="1"/>
  <c r="D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B36" i="6"/>
  <c r="G36"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s="1"/>
  <c r="D42" i="6" s="1"/>
  <c r="H27" i="6"/>
  <c r="D27" i="6" s="1"/>
  <c r="F68" i="6"/>
  <c r="F32" i="6"/>
  <c r="F52" i="6"/>
  <c r="F47" i="6"/>
  <c r="F37" i="6"/>
  <c r="H37" i="6"/>
  <c r="D37"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S611" i="5"/>
  <c r="S601" i="5"/>
  <c r="X467" i="5"/>
  <c r="X427" i="5"/>
  <c r="X359" i="5"/>
  <c r="X591" i="5"/>
  <c r="S600" i="5"/>
  <c r="S382" i="5"/>
  <c r="X367" i="5"/>
  <c r="X475" i="5"/>
  <c r="X431" i="5"/>
  <c r="S533" i="5"/>
  <c r="S355" i="5"/>
  <c r="X391" i="5"/>
  <c r="S602" i="5"/>
  <c r="S603" i="5"/>
  <c r="S605" i="5"/>
  <c r="S607" i="5"/>
  <c r="X579" i="5"/>
  <c r="X303" i="5"/>
  <c r="X211" i="5"/>
  <c r="S314" i="5"/>
  <c r="AB14" i="5"/>
  <c r="AB17" i="5"/>
  <c r="AB16" i="5"/>
  <c r="AB15"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H15" i="5"/>
  <c r="J15" i="5"/>
  <c r="I15" i="5"/>
  <c r="F15" i="5"/>
  <c r="R15" i="5"/>
  <c r="I14" i="5"/>
  <c r="R14" i="5"/>
  <c r="J14" i="5"/>
  <c r="H14" i="5"/>
  <c r="F14" i="5"/>
  <c r="X15" i="5"/>
  <c r="S17" i="5"/>
  <c r="S16" i="5"/>
  <c r="S15" i="5"/>
  <c r="S14" i="5"/>
  <c r="G64" i="6" a="1"/>
  <c r="H6" i="6" l="1"/>
  <c r="D6" i="6" s="1"/>
  <c r="C13" i="5"/>
  <c r="C12" i="5"/>
  <c r="B13" i="5"/>
  <c r="B12" i="5"/>
  <c r="B11" i="5"/>
  <c r="B10" i="5"/>
  <c r="C11" i="5"/>
  <c r="C10" i="5"/>
  <c r="B9" i="5"/>
  <c r="C9" i="5"/>
  <c r="C8" i="5"/>
  <c r="B8" i="5"/>
  <c r="B7" i="5"/>
  <c r="C7" i="5"/>
  <c r="B6" i="5"/>
  <c r="C6" i="5"/>
  <c r="C5" i="5"/>
  <c r="AB5" i="5" s="1"/>
  <c r="H26" i="6"/>
  <c r="D26" i="6" s="1"/>
  <c r="F36" i="6"/>
  <c r="H36" i="6" s="1"/>
  <c r="D36" i="6" s="1"/>
  <c r="B35" i="6"/>
  <c r="G35" i="6" s="1"/>
  <c r="G20" i="6"/>
  <c r="H20" i="6" s="1"/>
  <c r="B25" i="6"/>
  <c r="G25" i="6" s="1"/>
  <c r="H25" i="6" s="1"/>
  <c r="B50" i="6"/>
  <c r="G50" i="6" s="1"/>
  <c r="B40" i="6"/>
  <c r="G40" i="6" s="1"/>
  <c r="B44" i="6"/>
  <c r="G44" i="6" s="1"/>
  <c r="C17" i="6"/>
  <c r="B29" i="6"/>
  <c r="G29" i="6" s="1"/>
  <c r="F24" i="6"/>
  <c r="F34" i="6" s="1"/>
  <c r="C52" i="6"/>
  <c r="C42" i="6"/>
  <c r="C22" i="6"/>
  <c r="C27" i="6"/>
  <c r="K68" i="6"/>
  <c r="C47" i="6"/>
  <c r="C32" i="6"/>
  <c r="C37" i="6"/>
  <c r="H21" i="6"/>
  <c r="C21" i="6" s="1"/>
  <c r="F41" i="6"/>
  <c r="H41" i="6" s="1"/>
  <c r="D41" i="6" s="1"/>
  <c r="C16" i="6"/>
  <c r="F46" i="6"/>
  <c r="H46" i="6" s="1"/>
  <c r="D46" i="6" s="1"/>
  <c r="C15" i="6"/>
  <c r="C26" i="6"/>
  <c r="F51" i="6"/>
  <c r="H51" i="6" s="1"/>
  <c r="D51" i="6" s="1"/>
  <c r="F67" i="6"/>
  <c r="F31" i="6"/>
  <c r="H31" i="6" s="1"/>
  <c r="D31" i="6" s="1"/>
  <c r="F50" i="6"/>
  <c r="H50" i="6" s="1"/>
  <c r="D50" i="6" s="1"/>
  <c r="F30" i="6"/>
  <c r="H30" i="6" s="1"/>
  <c r="D30" i="6" s="1"/>
  <c r="F45" i="6"/>
  <c r="F40" i="6"/>
  <c r="F35" i="6"/>
  <c r="F66" i="6"/>
  <c r="B83" i="4"/>
  <c r="A59" i="6" s="1"/>
  <c r="B61" i="4"/>
  <c r="A43" i="6" s="1"/>
  <c r="B77" i="4"/>
  <c r="A55" i="6" s="1"/>
  <c r="B49" i="4"/>
  <c r="A33" i="6" s="1"/>
  <c r="B43" i="4"/>
  <c r="A28" i="6" s="1"/>
  <c r="C50" i="6"/>
  <c r="B45" i="6"/>
  <c r="G45" i="6" s="1"/>
  <c r="D14" i="6"/>
  <c r="F29" i="6"/>
  <c r="H29" i="6" s="1"/>
  <c r="D29" i="6" s="1"/>
  <c r="F65" i="6"/>
  <c r="B89" i="4"/>
  <c r="A63" i="6" s="1"/>
  <c r="C29" i="6"/>
  <c r="B49" i="6"/>
  <c r="G49" i="6" s="1"/>
  <c r="B67" i="4"/>
  <c r="A48" i="6" s="1"/>
  <c r="F19" i="6"/>
  <c r="F44" i="6"/>
  <c r="F49" i="6"/>
  <c r="B34" i="6"/>
  <c r="G34" i="6" s="1"/>
  <c r="H34" i="6" s="1"/>
  <c r="B37" i="4"/>
  <c r="A23" i="6" s="1"/>
  <c r="F54" i="6"/>
  <c r="G19" i="6"/>
  <c r="F39" i="6"/>
  <c r="H39" i="6" s="1"/>
  <c r="D39" i="6" s="1"/>
  <c r="B55" i="4"/>
  <c r="A38" i="6" s="1"/>
  <c r="B24" i="6"/>
  <c r="G24" i="6" s="1"/>
  <c r="H24" i="6" s="1"/>
  <c r="D24" i="6" s="1"/>
  <c r="B81" i="4"/>
  <c r="A58" i="6" s="1"/>
  <c r="B75" i="4"/>
  <c r="A54" i="6" s="1"/>
  <c r="B87" i="4"/>
  <c r="A62" i="6" s="1"/>
  <c r="B31" i="4"/>
  <c r="A18" i="6" s="1"/>
  <c r="B85" i="4"/>
  <c r="A60" i="6" s="1"/>
  <c r="B79" i="4"/>
  <c r="A57" i="6" s="1"/>
  <c r="C14" i="6"/>
  <c r="C12" i="6"/>
  <c r="B53" i="4"/>
  <c r="A37" i="6" s="1"/>
  <c r="C11" i="6"/>
  <c r="A25" i="6"/>
  <c r="B65" i="4"/>
  <c r="A47" i="6" s="1"/>
  <c r="B51" i="4"/>
  <c r="A35" i="6" s="1"/>
  <c r="A27" i="6"/>
  <c r="B58" i="4"/>
  <c r="A41" i="6" s="1"/>
  <c r="C10" i="6"/>
  <c r="C9" i="6"/>
  <c r="C8" i="6"/>
  <c r="D49" i="4"/>
  <c r="C7" i="6"/>
  <c r="D61" i="4"/>
  <c r="B57" i="4"/>
  <c r="A40" i="6" s="1"/>
  <c r="D74" i="4"/>
  <c r="D55" i="4"/>
  <c r="D67" i="4"/>
  <c r="D31" i="4"/>
  <c r="B32" i="4"/>
  <c r="A19" i="6" s="1"/>
  <c r="B52" i="4"/>
  <c r="A36" i="6" s="1"/>
  <c r="G61" i="4"/>
  <c r="A16" i="6"/>
  <c r="B64" i="4"/>
  <c r="A46" i="6" s="1"/>
  <c r="B59" i="4"/>
  <c r="A42" i="6" s="1"/>
  <c r="A26" i="6"/>
  <c r="G31" i="4"/>
  <c r="B62" i="4"/>
  <c r="A44" i="6" s="1"/>
  <c r="B50" i="4"/>
  <c r="A34" i="6" s="1"/>
  <c r="A15" i="6"/>
  <c r="B33" i="4"/>
  <c r="A20" i="6" s="1"/>
  <c r="A24" i="6"/>
  <c r="B56" i="4"/>
  <c r="A39" i="6" s="1"/>
  <c r="C6" i="6"/>
  <c r="C5" i="6"/>
  <c r="G43" i="4"/>
  <c r="G49" i="4"/>
  <c r="G37" i="4"/>
  <c r="G67" i="4"/>
  <c r="G74" i="4"/>
  <c r="B63" i="4"/>
  <c r="A45" i="6" s="1"/>
  <c r="D43" i="4"/>
  <c r="C4" i="6"/>
  <c r="G64" i="6"/>
  <c r="B35" i="4"/>
  <c r="A22" i="6" s="1"/>
  <c r="AB10" i="5" l="1"/>
  <c r="V13" i="5"/>
  <c r="AB13" i="5"/>
  <c r="V10" i="5"/>
  <c r="H10" i="5" s="1"/>
  <c r="AB12" i="5"/>
  <c r="V12" i="5"/>
  <c r="V9" i="5"/>
  <c r="G9" i="5" s="1"/>
  <c r="AB9" i="5"/>
  <c r="V11" i="5"/>
  <c r="G11" i="5" s="1"/>
  <c r="AB11" i="5"/>
  <c r="F69" i="6"/>
  <c r="C69" i="6" s="1"/>
  <c r="AB8" i="5"/>
  <c r="G67" i="6" s="1"/>
  <c r="H67" i="6" s="1"/>
  <c r="V8" i="5"/>
  <c r="G8" i="5" s="1"/>
  <c r="V7" i="5"/>
  <c r="G7" i="5" s="1"/>
  <c r="AB7" i="5"/>
  <c r="V6" i="5"/>
  <c r="AB6" i="5"/>
  <c r="V5" i="5"/>
  <c r="H49" i="6"/>
  <c r="D49" i="6" s="1"/>
  <c r="H44" i="6"/>
  <c r="D44" i="6" s="1"/>
  <c r="H35" i="6"/>
  <c r="D25" i="6"/>
  <c r="C25" i="6"/>
  <c r="C51" i="6"/>
  <c r="C36" i="6"/>
  <c r="D20" i="6"/>
  <c r="C20" i="6"/>
  <c r="K66" i="6"/>
  <c r="C30" i="6"/>
  <c r="H40" i="6"/>
  <c r="D34" i="6"/>
  <c r="C34" i="6"/>
  <c r="H19" i="6"/>
  <c r="D19" i="6" s="1"/>
  <c r="K67" i="6"/>
  <c r="D21" i="6"/>
  <c r="C46" i="6"/>
  <c r="C31" i="6"/>
  <c r="C41" i="6"/>
  <c r="H45" i="6"/>
  <c r="C19" i="6"/>
  <c r="C49" i="6"/>
  <c r="C24" i="6"/>
  <c r="K65" i="6"/>
  <c r="C39" i="6"/>
  <c r="F57" i="6"/>
  <c r="H57" i="6" s="1"/>
  <c r="F63" i="6"/>
  <c r="H63" i="6" s="1"/>
  <c r="H54" i="6"/>
  <c r="F62" i="6"/>
  <c r="H62" i="6" s="1"/>
  <c r="F59" i="6"/>
  <c r="H59" i="6" s="1"/>
  <c r="F60" i="6"/>
  <c r="H60" i="6" s="1"/>
  <c r="F58" i="6"/>
  <c r="H58" i="6" s="1"/>
  <c r="F55" i="6"/>
  <c r="C2" i="6"/>
  <c r="B2" i="6"/>
  <c r="B64" i="6"/>
  <c r="H64" i="6"/>
  <c r="G68" i="6" l="1"/>
  <c r="H68" i="6" s="1"/>
  <c r="D68" i="6" s="1"/>
  <c r="G65" i="6"/>
  <c r="H65" i="6" s="1"/>
  <c r="C65" i="6" s="1"/>
  <c r="G66" i="6"/>
  <c r="H66" i="6" s="1"/>
  <c r="C66" i="6" s="1"/>
  <c r="G10" i="5"/>
  <c r="F13" i="5"/>
  <c r="J13" i="5"/>
  <c r="G13" i="5"/>
  <c r="E13" i="5"/>
  <c r="H13" i="5"/>
  <c r="R13" i="5"/>
  <c r="I13" i="5"/>
  <c r="F10" i="5"/>
  <c r="R10" i="5"/>
  <c r="I9" i="5"/>
  <c r="E10" i="5"/>
  <c r="R9" i="5"/>
  <c r="J12" i="5"/>
  <c r="R12" i="5"/>
  <c r="F12" i="5"/>
  <c r="H12" i="5"/>
  <c r="E12" i="5"/>
  <c r="I12" i="5"/>
  <c r="G12" i="5"/>
  <c r="F9" i="5"/>
  <c r="J10" i="5"/>
  <c r="E9" i="5"/>
  <c r="H9" i="5"/>
  <c r="I10" i="5"/>
  <c r="J9" i="5"/>
  <c r="H11" i="5"/>
  <c r="R11" i="5"/>
  <c r="J11" i="5"/>
  <c r="E11" i="5"/>
  <c r="F11" i="5"/>
  <c r="I11" i="5"/>
  <c r="J8" i="5"/>
  <c r="R8" i="5"/>
  <c r="H8" i="5"/>
  <c r="F8" i="5"/>
  <c r="E8" i="5"/>
  <c r="I8" i="5"/>
  <c r="E7" i="5"/>
  <c r="J7" i="5"/>
  <c r="F7" i="5"/>
  <c r="I7" i="5"/>
  <c r="H7" i="5"/>
  <c r="R7" i="5"/>
  <c r="H6" i="5"/>
  <c r="J6" i="5"/>
  <c r="R6" i="5"/>
  <c r="E6" i="5"/>
  <c r="I6" i="5"/>
  <c r="F6" i="5"/>
  <c r="G6" i="5"/>
  <c r="D67" i="6"/>
  <c r="C67" i="6"/>
  <c r="R5" i="5"/>
  <c r="F5" i="5"/>
  <c r="J5" i="5"/>
  <c r="H5" i="5"/>
  <c r="I5" i="5"/>
  <c r="E5" i="5"/>
  <c r="G5" i="5"/>
  <c r="C44" i="6"/>
  <c r="D35" i="6"/>
  <c r="C35" i="6"/>
  <c r="D40" i="6"/>
  <c r="C40" i="6"/>
  <c r="D45" i="6"/>
  <c r="C45" i="6"/>
  <c r="D59" i="6"/>
  <c r="C59" i="6"/>
  <c r="D62" i="6"/>
  <c r="C62" i="6"/>
  <c r="D54" i="6"/>
  <c r="C54" i="6"/>
  <c r="D63" i="6"/>
  <c r="C63" i="6"/>
  <c r="D57" i="6"/>
  <c r="C57" i="6"/>
  <c r="H55" i="6"/>
  <c r="F56" i="6"/>
  <c r="H56" i="6" s="1"/>
  <c r="D58" i="6"/>
  <c r="C58" i="6"/>
  <c r="D60" i="6"/>
  <c r="C60" i="6"/>
  <c r="C64" i="6"/>
  <c r="D64" i="6"/>
  <c r="S10" i="5"/>
  <c r="S9" i="5"/>
  <c r="C68" i="6" l="1"/>
  <c r="D66" i="6"/>
  <c r="D65" i="6"/>
  <c r="X13" i="5"/>
  <c r="X9" i="5"/>
  <c r="X10" i="5"/>
  <c r="X12" i="5"/>
  <c r="X11" i="5"/>
  <c r="X8" i="5"/>
  <c r="X7" i="5"/>
  <c r="X6" i="5"/>
  <c r="X5" i="5"/>
  <c r="G69" i="6" a="1"/>
  <c r="G69" i="6" s="1"/>
  <c r="H69" i="6" s="1"/>
  <c r="H70" i="6" s="1"/>
  <c r="D2" i="6" s="1"/>
  <c r="D56" i="6"/>
  <c r="C56" i="6"/>
  <c r="D55" i="6"/>
  <c r="C55" i="6"/>
  <c r="T9" i="5"/>
  <c r="S11" i="5"/>
  <c r="S5" i="5"/>
  <c r="T10" i="5"/>
  <c r="S13" i="5"/>
  <c r="S7" i="5"/>
  <c r="S12" i="5"/>
  <c r="S6" i="5"/>
  <c r="S8" i="5"/>
  <c r="T8" i="5"/>
  <c r="T6" i="5"/>
  <c r="T5" i="5"/>
  <c r="T12" i="5"/>
  <c r="T7" i="5"/>
  <c r="T13" i="5"/>
  <c r="T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<sst xmlns="http://schemas.openxmlformats.org/spreadsheetml/2006/main" count="22353" uniqueCount="15828">
  <si>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</si>
  <si>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</si>
  <si>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</si>
  <si>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</si>
  <si>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</si>
  <si>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</si>
  <si>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</si>
  <si>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</si>
  <si>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</si>
  <si>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</si>
  <si>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</si>
  <si>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</si>
  <si>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</si>
  <si>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</si>
  <si>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</si>
  <si>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</si>
  <si>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</si>
  <si>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</si>
  <si>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</si>
  <si>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</si>
  <si>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</si>
  <si>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</si>
  <si>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</si>
  <si>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</si>
  <si>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</si>
  <si>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</si>
  <si>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</si>
  <si>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</si>
  <si>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</si>
  <si>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</si>
  <si>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</si>
  <si>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</si>
  <si>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</si>
  <si>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</si>
  <si>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</si>
  <si>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</si>
  <si>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</si>
  <si>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</si>
  <si>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</si>
  <si>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</si>
  <si>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</si>
  <si>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</si>
  <si>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</si>
  <si>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</si>
  <si>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</si>
  <si>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</si>
  <si>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</si>
  <si>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</si>
  <si>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</si>
  <si>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</si>
  <si>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</si>
  <si>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</si>
  <si>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</si>
  <si>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</si>
  <si>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</si>
  <si>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</si>
  <si>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</si>
  <si>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</si>
  <si>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</si>
  <si>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</si>
  <si>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</si>
  <si>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</si>
  <si>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</si>
  <si>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</si>
  <si>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</si>
  <si>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</si>
  <si>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</si>
  <si>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</si>
  <si>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</si>
  <si>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</si>
  <si>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</si>
  <si>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</si>
  <si>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</si>
  <si>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</si>
  <si>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</si>
  <si>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</si>
  <si>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</si>
  <si>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</si>
  <si>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</si>
  <si>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</si>
  <si>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</si>
  <si>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</si>
  <si>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</si>
  <si>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</si>
  <si>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</si>
  <si>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</si>
  <si>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</si>
  <si>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</si>
  <si>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</si>
  <si>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</si>
  <si>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</si>
  <si>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</si>
  <si>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</si>
  <si>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</si>
  <si>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</si>
  <si>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</si>
  <si>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</si>
  <si>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</si>
  <si>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</si>
  <si>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</si>
  <si>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</si>
  <si>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</si>
  <si>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</si>
  <si>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</si>
  <si>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</si>
  <si>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</si>
  <si>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</si>
  <si>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</si>
  <si>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</si>
  <si>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</si>
  <si>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</si>
  <si>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</si>
  <si>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</si>
  <si>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</si>
  <si>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</si>
  <si>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</si>
  <si>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</si>
  <si>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</si>
  <si>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</si>
  <si>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</si>
  <si>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</si>
  <si>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</si>
  <si>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</si>
  <si>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</si>
  <si>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</si>
  <si>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</si>
  <si>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</si>
  <si>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</si>
  <si>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</si>
  <si>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</si>
  <si>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</si>
  <si>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</si>
  <si>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</si>
  <si>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</si>
  <si>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</si>
  <si>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</si>
  <si>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</si>
  <si>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</si>
  <si>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</si>
  <si>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</si>
  <si>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</si>
  <si>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</si>
  <si>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</si>
  <si>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</si>
  <si>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</si>
  <si>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</si>
  <si>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</si>
  <si>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</si>
  <si>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</si>
  <si>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</si>
  <si>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</si>
  <si>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</si>
  <si>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</si>
  <si>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</si>
  <si>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</si>
  <si>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</si>
  <si>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</si>
  <si>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</si>
  <si>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</si>
  <si>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</si>
  <si>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</si>
  <si>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</si>
  <si>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</si>
  <si>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</si>
  <si>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</si>
  <si>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</si>
  <si>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</si>
  <si>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</si>
  <si>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</si>
  <si>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</si>
  <si>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</si>
  <si>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</si>
  <si>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</si>
  <si>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</si>
  <si>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</si>
  <si>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</si>
  <si>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</si>
  <si>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</si>
  <si>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</si>
  <si>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</si>
  <si>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</si>
  <si>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</si>
  <si>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</si>
  <si>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</si>
  <si>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</si>
  <si>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</si>
  <si>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</si>
  <si>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</si>
  <si>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</si>
  <si>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</si>
  <si>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</si>
  <si>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</si>
  <si>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</si>
  <si>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</si>
  <si>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</si>
  <si>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</si>
  <si>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</si>
  <si>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</si>
  <si>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</si>
  <si>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</si>
  <si>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</si>
  <si>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</si>
  <si>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</si>
  <si>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</si>
  <si>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</si>
  <si>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</si>
  <si>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</si>
  <si>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</si>
  <si>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</si>
  <si>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</si>
  <si>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</si>
  <si>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</si>
  <si>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</si>
  <si>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</si>
  <si>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</si>
  <si>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</si>
  <si>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</si>
  <si>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</si>
  <si>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</si>
  <si>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</si>
  <si>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</si>
  <si>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</si>
  <si>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</si>
  <si>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</si>
  <si>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</si>
  <si>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</si>
  <si>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</si>
  <si>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</si>
  <si>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</si>
  <si>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</si>
  <si>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</si>
  <si>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</si>
  <si>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</si>
  <si>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</si>
  <si>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</si>
  <si>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</si>
  <si>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</si>
  <si>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</si>
  <si>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</si>
  <si>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</si>
  <si>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</si>
  <si>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</si>
  <si>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</si>
  <si>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</si>
  <si>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</si>
  <si>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</si>
  <si>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</si>
  <si>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</si>
  <si>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</si>
  <si>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</si>
  <si>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</si>
  <si>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</si>
  <si>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</si>
  <si>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</si>
  <si>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</si>
  <si>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</si>
  <si>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</si>
  <si>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</si>
  <si>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</si>
  <si>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</si>
  <si>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</si>
  <si>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</si>
  <si>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</si>
  <si>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</si>
  <si>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</si>
  <si>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</si>
  <si>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</si>
  <si>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</si>
  <si>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</si>
  <si>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</si>
  <si>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</si>
  <si>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</si>
  <si>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</si>
  <si>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</si>
  <si>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</si>
  <si>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</si>
  <si>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</si>
  <si>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</si>
  <si>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</si>
  <si>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</si>
  <si>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</si>
  <si>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</si>
  <si>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</si>
  <si>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</si>
  <si>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</si>
  <si>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</si>
  <si>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</si>
  <si>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</si>
  <si>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</si>
  <si>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</si>
  <si>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</si>
  <si>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</si>
  <si>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</si>
  <si>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</si>
  <si>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</si>
  <si>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</si>
  <si>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</si>
  <si>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</si>
  <si>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</si>
  <si>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</si>
  <si>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</si>
  <si>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</si>
  <si>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</si>
  <si>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</si>
  <si>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</si>
  <si>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</si>
  <si>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</si>
  <si>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</si>
  <si>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</si>
  <si>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</si>
  <si>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</si>
  <si>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</si>
  <si>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</si>
  <si>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</si>
  <si>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</si>
  <si>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</si>
  <si>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</si>
  <si>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</si>
  <si>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</si>
  <si>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</si>
  <si>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</si>
  <si>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</si>
  <si>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</si>
  <si>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</si>
  <si>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</si>
  <si>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</si>
  <si>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</si>
  <si>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</si>
  <si>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</si>
  <si>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</si>
  <si>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</si>
  <si>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</si>
  <si>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</si>
  <si>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</si>
  <si>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</si>
  <si>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</si>
  <si>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</si>
  <si>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</si>
  <si>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</si>
  <si>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</si>
  <si>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</si>
  <si>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</si>
  <si>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</si>
  <si>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</si>
  <si>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</si>
  <si>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</si>
  <si>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</si>
  <si>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</si>
  <si>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</si>
  <si>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</si>
  <si>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</si>
  <si>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</si>
  <si>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</si>
  <si>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</si>
  <si>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</si>
  <si>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</si>
  <si>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</si>
  <si>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</si>
  <si>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</si>
  <si>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</si>
  <si>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</si>
  <si>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</si>
  <si>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</si>
  <si>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</si>
  <si>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</si>
  <si>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</si>
  <si>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</si>
  <si>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</si>
  <si>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</si>
  <si>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</si>
  <si>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</si>
  <si>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</si>
  <si>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</si>
  <si>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</si>
  <si>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</si>
  <si>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</si>
  <si>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</si>
  <si>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</si>
  <si>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</si>
  <si>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</si>
  <si>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</si>
  <si>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</si>
  <si>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</si>
  <si>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</si>
  <si>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</si>
  <si>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</si>
  <si>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</si>
  <si>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</si>
  <si>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</si>
  <si>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</si>
  <si>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</si>
  <si>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</si>
  <si>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</si>
  <si>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</si>
  <si>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</si>
  <si>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</si>
  <si>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</si>
  <si>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</si>
  <si>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</si>
  <si>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</si>
  <si>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</si>
  <si>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</si>
  <si>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</si>
  <si>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</si>
  <si>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</si>
  <si>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</si>
  <si>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</si>
  <si>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</si>
  <si>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</si>
  <si>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</si>
  <si>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</si>
  <si>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</si>
  <si>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</si>
  <si>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</si>
  <si>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</si>
  <si>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</si>
  <si>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</si>
  <si>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</si>
  <si>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</si>
  <si>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</si>
  <si>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</si>
  <si>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</si>
  <si>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</si>
  <si>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</si>
  <si>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</si>
  <si>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</si>
  <si>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</si>
  <si>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</si>
  <si>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</si>
  <si>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</si>
  <si>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</si>
  <si>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</si>
  <si>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</si>
  <si>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</si>
  <si>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</si>
  <si>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</si>
  <si>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</si>
  <si>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</si>
  <si>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</si>
  <si>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</si>
  <si>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</si>
  <si>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</si>
  <si>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</si>
  <si>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</si>
  <si>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</si>
  <si>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</si>
  <si>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</si>
  <si>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</si>
  <si>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</si>
  <si>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</si>
  <si>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</si>
  <si>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</si>
  <si>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</si>
  <si>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</si>
  <si>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</si>
  <si>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</si>
  <si>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</si>
  <si>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</si>
  <si>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</si>
  <si>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</si>
  <si>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</si>
  <si>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</si>
  <si>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</si>
  <si>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</si>
  <si>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</si>
  <si>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</si>
  <si>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</si>
  <si>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</si>
  <si>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</si>
  <si>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</si>
  <si>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</si>
  <si>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</si>
  <si>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</si>
  <si>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</si>
  <si>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</si>
  <si>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</si>
  <si>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</si>
  <si>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</si>
  <si>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</si>
  <si>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</si>
  <si>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</si>
  <si>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</si>
  <si>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</si>
  <si>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</si>
  <si>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</si>
  <si>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</si>
  <si>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</si>
  <si>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</si>
  <si>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</si>
  <si>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</si>
  <si>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</si>
  <si>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</si>
  <si>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</si>
  <si>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</si>
  <si>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</si>
  <si>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</si>
  <si>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</si>
  <si>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</si>
  <si>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</si>
  <si>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</si>
  <si>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</si>
  <si>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</si>
  <si>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</si>
  <si>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</si>
  <si>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</si>
  <si>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</si>
  <si>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</si>
  <si>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</si>
  <si>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</si>
  <si>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</si>
  <si>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</si>
  <si>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</si>
  <si>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</si>
  <si>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</si>
  <si>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</si>
  <si>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</si>
  <si>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</si>
  <si>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</si>
  <si>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</si>
  <si>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</si>
  <si>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</si>
  <si>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</si>
  <si>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</si>
  <si>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</si>
  <si>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</si>
  <si>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</si>
  <si>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</si>
  <si>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</si>
  <si>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</si>
  <si>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</si>
  <si>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</si>
  <si>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</si>
  <si>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</si>
  <si>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</si>
  <si>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</si>
  <si>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</si>
  <si>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</si>
  <si>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</si>
  <si>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</si>
  <si>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</si>
  <si>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</si>
  <si>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</si>
  <si>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</si>
  <si>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</si>
  <si>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</si>
  <si>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</si>
  <si>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</si>
  <si>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</si>
  <si>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</si>
  <si>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</si>
  <si>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</si>
  <si>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</si>
  <si>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</si>
  <si>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</si>
  <si>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</si>
  <si>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</si>
  <si>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</si>
  <si>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</si>
  <si>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</si>
  <si>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</si>
  <si>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</si>
  <si>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</si>
  <si>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</si>
  <si>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</si>
  <si>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</si>
  <si>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</si>
  <si>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</si>
  <si>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</si>
  <si>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</si>
  <si>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</si>
  <si>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</si>
  <si>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</si>
  <si>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</si>
  <si>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</si>
  <si>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</si>
  <si>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</si>
  <si>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</si>
  <si>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</si>
  <si>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</si>
  <si>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</si>
  <si>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</si>
  <si>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</si>
  <si>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</si>
  <si>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</si>
  <si>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</si>
  <si>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</si>
  <si>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</si>
  <si>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</si>
  <si>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</si>
  <si>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</si>
  <si>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</si>
  <si>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</si>
  <si>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</si>
  <si>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</si>
  <si>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</si>
  <si>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</si>
  <si>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</si>
  <si>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</si>
  <si>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</si>
  <si>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</si>
  <si>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</si>
  <si>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</si>
  <si>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</si>
  <si>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</si>
  <si>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</si>
  <si>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</si>
  <si>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</si>
  <si>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</si>
  <si>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</si>
  <si>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</si>
  <si>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</si>
  <si>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</si>
  <si>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</si>
  <si>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</si>
  <si>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</si>
  <si>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</si>
  <si>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</si>
  <si>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</si>
  <si>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</si>
  <si>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</si>
  <si>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</si>
  <si>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</si>
  <si>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</si>
  <si>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</si>
  <si>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</si>
  <si>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</si>
  <si>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</si>
  <si>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</si>
  <si>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</si>
  <si>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</si>
  <si>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</si>
  <si>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</si>
  <si>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</si>
  <si>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</si>
  <si>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</si>
  <si>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</si>
  <si>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</si>
  <si>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</si>
  <si>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</si>
  <si>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</si>
  <si>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</si>
  <si>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</si>
  <si>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</si>
  <si>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</si>
  <si>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</si>
  <si>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</si>
  <si>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</si>
  <si>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</si>
  <si>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</si>
  <si>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</si>
  <si>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</si>
  <si>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</si>
  <si>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</si>
  <si>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</si>
  <si>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</si>
  <si>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</si>
  <si>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</si>
  <si>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</si>
  <si>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</si>
  <si>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</si>
  <si>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</si>
  <si>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</si>
  <si>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</si>
  <si>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</si>
  <si>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</si>
  <si>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</si>
  <si>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</si>
  <si>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</si>
  <si>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</si>
  <si>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</si>
  <si>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</si>
  <si>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</si>
  <si>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</si>
  <si>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</si>
  <si>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</si>
  <si>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</si>
  <si>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</si>
  <si>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</si>
  <si>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</si>
  <si>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</si>
  <si>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</si>
  <si>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</si>
  <si>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</si>
  <si>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</si>
  <si>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</si>
  <si>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</si>
  <si>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</si>
  <si>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</si>
  <si>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</si>
  <si>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</si>
  <si>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</si>
  <si>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</si>
  <si>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</si>
  <si>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</si>
  <si>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</si>
  <si>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</si>
  <si>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</si>
  <si>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</si>
  <si>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</si>
  <si>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</si>
  <si>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</si>
  <si>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</si>
  <si>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</si>
  <si>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</si>
  <si>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</si>
  <si>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</si>
  <si>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</si>
  <si>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</si>
  <si>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</si>
  <si>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</si>
  <si>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</si>
  <si>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</si>
  <si>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</si>
  <si>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</si>
  <si>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</si>
  <si>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</si>
  <si>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</si>
  <si>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</si>
  <si>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</si>
  <si>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</si>
  <si>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</si>
  <si>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</si>
  <si>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</si>
  <si>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</si>
  <si>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</si>
  <si>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</si>
  <si>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</si>
  <si>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</si>
  <si>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</si>
  <si>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</si>
  <si>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</si>
  <si>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</si>
  <si>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</si>
  <si>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</si>
  <si>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</si>
  <si>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</si>
  <si>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</si>
  <si>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</si>
  <si>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</si>
  <si>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</si>
  <si>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</si>
  <si>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</si>
  <si>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</si>
  <si>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</si>
  <si>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</si>
  <si>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</si>
  <si>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</si>
  <si>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</si>
  <si>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</si>
  <si>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</si>
  <si>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</si>
  <si>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</si>
  <si>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</si>
  <si>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</si>
  <si>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</si>
  <si>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</si>
  <si>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</si>
  <si>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</si>
  <si>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</si>
  <si>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</si>
  <si>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</si>
  <si>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</si>
  <si>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</si>
  <si>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</si>
  <si>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</si>
  <si>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</si>
  <si>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</si>
  <si>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</si>
  <si>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</si>
  <si>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</si>
  <si>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</si>
  <si>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</si>
  <si>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</si>
  <si>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</si>
  <si>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</si>
  <si>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</si>
  <si>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</si>
  <si>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</si>
  <si>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</si>
  <si>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</si>
  <si>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</si>
  <si>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</si>
  <si>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</si>
  <si>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</si>
  <si>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</si>
  <si>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</si>
  <si>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</si>
  <si>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</si>
  <si>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</si>
  <si>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</si>
  <si>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</si>
  <si>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</si>
  <si>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</si>
  <si>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</si>
  <si>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</si>
  <si>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</si>
  <si>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</si>
  <si>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</si>
  <si>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</si>
  <si>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</si>
  <si>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</si>
  <si>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</si>
  <si>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</si>
  <si>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</si>
  <si>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</si>
  <si>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</si>
  <si>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</si>
  <si>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</si>
  <si>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</si>
  <si>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</si>
  <si>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</si>
  <si>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</si>
  <si>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</si>
  <si>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</si>
  <si>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</si>
  <si>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</si>
  <si>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</si>
  <si>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</si>
  <si>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</si>
  <si>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</si>
  <si>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</si>
  <si>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</si>
  <si>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</si>
  <si>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</si>
  <si>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</si>
  <si>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</si>
  <si>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</si>
  <si>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</si>
  <si>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</si>
  <si>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</si>
  <si>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</si>
  <si>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</si>
  <si>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</si>
  <si>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</si>
  <si>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</si>
  <si>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</si>
  <si>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</si>
  <si>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</si>
  <si>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</si>
  <si>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</si>
  <si>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</si>
  <si>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</si>
  <si>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</si>
  <si>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</si>
  <si>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</si>
  <si>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</si>
  <si>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</si>
  <si>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</si>
  <si>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</si>
  <si>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</si>
  <si>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</si>
  <si>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</si>
  <si>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</si>
  <si>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</si>
  <si>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</si>
  <si>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</si>
  <si>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</si>
  <si>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</si>
  <si>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</si>
  <si>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</si>
  <si>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</si>
  <si>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</si>
  <si>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</si>
  <si>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</si>
  <si>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</si>
  <si>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</si>
  <si>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</si>
  <si>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</si>
  <si>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</si>
  <si>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</si>
  <si>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</si>
  <si>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</si>
  <si>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</si>
  <si>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</si>
  <si>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</si>
  <si>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</si>
  <si>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</si>
  <si>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</si>
  <si>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</si>
  <si>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</si>
  <si>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</si>
  <si>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</si>
  <si>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</si>
  <si>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</si>
  <si>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</si>
  <si>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</si>
  <si>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</si>
  <si>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</si>
  <si>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</si>
  <si>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</si>
  <si>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</si>
  <si>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</si>
  <si>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</si>
  <si>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</si>
  <si>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</si>
  <si>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</si>
  <si>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</si>
  <si>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</si>
  <si>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</si>
  <si>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</si>
  <si>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</si>
  <si>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</si>
  <si>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</si>
  <si>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</si>
  <si>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</si>
  <si>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</si>
  <si>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</si>
  <si>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</si>
  <si>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</si>
  <si>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</si>
  <si>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</si>
  <si>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</si>
  <si>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</si>
  <si>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</si>
  <si>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</si>
  <si>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</si>
  <si>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</si>
  <si>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</si>
  <si>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</si>
  <si>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</si>
  <si>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</si>
  <si>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</si>
  <si>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</si>
  <si>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</si>
  <si>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</si>
  <si>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</si>
  <si>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</si>
  <si>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</si>
  <si>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</si>
  <si>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</si>
  <si>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</si>
  <si>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</si>
  <si>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</si>
  <si>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</si>
  <si>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</si>
  <si>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</si>
  <si>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</si>
  <si>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</si>
  <si>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</si>
  <si>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</si>
  <si>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</si>
  <si>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</si>
  <si>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</si>
  <si>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</si>
  <si>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</si>
  <si>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</si>
  <si>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</si>
  <si>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</si>
  <si>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</si>
  <si>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</si>
  <si>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</si>
  <si>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</si>
  <si>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</si>
  <si>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</si>
  <si>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</si>
  <si>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</si>
  <si>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</si>
  <si>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</si>
  <si>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</si>
  <si>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</si>
  <si>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</si>
  <si>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</si>
  <si>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</si>
  <si>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</si>
  <si>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</si>
  <si>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</si>
  <si>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</si>
  <si>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</si>
  <si>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</si>
  <si>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</si>
  <si>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</si>
  <si>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</si>
  <si>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</si>
  <si>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</si>
  <si>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</si>
  <si>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</si>
  <si>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</si>
  <si>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</si>
  <si>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</si>
  <si>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</si>
  <si>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</si>
  <si>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</si>
  <si>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</si>
  <si>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</si>
  <si>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</si>
  <si>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</si>
  <si>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</si>
  <si>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</si>
  <si>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</si>
  <si>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</si>
  <si>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</si>
  <si>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</si>
  <si>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</si>
  <si>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</si>
  <si>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</si>
  <si>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</si>
  <si>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</si>
  <si>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</si>
  <si>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</si>
  <si>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</si>
  <si>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</si>
  <si>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</si>
  <si>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</si>
  <si>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</si>
  <si>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</si>
  <si>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</si>
  <si>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</si>
  <si>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</si>
  <si>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</si>
  <si>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</si>
  <si>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</si>
  <si>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</si>
  <si>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</si>
  <si>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</si>
  <si>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</si>
  <si>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</si>
  <si>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</si>
  <si>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</si>
  <si>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</si>
  <si>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</si>
  <si>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</si>
  <si>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</si>
  <si>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</si>
  <si>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</si>
  <si>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</si>
  <si>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</si>
  <si>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</si>
  <si>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</si>
  <si>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</si>
  <si>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</si>
  <si>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</si>
  <si>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</si>
  <si>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</si>
  <si>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</si>
  <si>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</si>
  <si>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</si>
  <si>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</si>
  <si>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</si>
  <si>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</si>
  <si>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</si>
  <si>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</si>
  <si>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</si>
  <si>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</si>
  <si>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</si>
  <si>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</si>
  <si>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</si>
  <si>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</si>
  <si>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</si>
  <si>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</si>
  <si>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</si>
  <si>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</si>
  <si>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</si>
  <si>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</si>
  <si>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</si>
  <si>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</si>
  <si>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</si>
  <si>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</si>
  <si>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</si>
  <si>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</si>
  <si>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</si>
  <si>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</si>
  <si>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</si>
  <si>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</si>
  <si>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</si>
  <si>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</si>
  <si>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</si>
  <si>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</si>
  <si>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</si>
  <si>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</si>
  <si>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</si>
  <si>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</si>
  <si>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</si>
  <si>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</si>
  <si>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</si>
  <si>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</si>
  <si>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</si>
  <si>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</si>
  <si>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</si>
  <si>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</si>
  <si>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</si>
  <si>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</si>
  <si>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</si>
  <si>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</si>
  <si>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</si>
  <si>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</si>
  <si>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</si>
  <si>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</si>
  <si>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</si>
  <si>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</si>
  <si>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</si>
  <si>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</si>
  <si>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</si>
  <si>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</si>
  <si>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</si>
  <si>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</si>
  <si>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</si>
  <si>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</si>
  <si>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</si>
  <si>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</si>
  <si>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</si>
  <si>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</si>
  <si>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</si>
  <si>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</si>
  <si>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</si>
  <si>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</si>
  <si>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</si>
  <si>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</si>
  <si>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</si>
  <si>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</si>
  <si>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</si>
  <si>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</si>
  <si>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</si>
  <si>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</si>
  <si>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</si>
  <si>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</si>
  <si>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</si>
  <si>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</si>
  <si>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</si>
  <si>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</si>
  <si>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</si>
  <si>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</si>
  <si>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</si>
  <si>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</si>
  <si>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</si>
  <si>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</si>
  <si>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</si>
  <si>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</si>
  <si>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</si>
  <si>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</si>
  <si>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</si>
  <si>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</si>
  <si>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</si>
  <si>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</si>
  <si>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</si>
  <si>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</si>
  <si>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</si>
  <si>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</si>
  <si>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</si>
  <si>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</si>
  <si>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</si>
  <si>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</si>
  <si>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</si>
  <si>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</si>
  <si>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</si>
  <si>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</si>
  <si>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</si>
  <si>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</si>
  <si>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</si>
  <si>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</si>
  <si>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</si>
  <si>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</si>
  <si>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</si>
  <si>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</si>
  <si>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</si>
  <si>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</si>
  <si>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</si>
  <si>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</si>
  <si>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</si>
  <si>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</si>
  <si>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</si>
  <si>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</si>
  <si>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</si>
  <si>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</si>
  <si>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</si>
  <si>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</si>
  <si>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</si>
  <si>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</si>
  <si>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</si>
  <si>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</si>
  <si>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</si>
  <si>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</si>
  <si>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</si>
  <si>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</si>
  <si>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</si>
  <si>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</si>
  <si>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</si>
  <si>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</si>
  <si>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</si>
  <si>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</si>
  <si>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</si>
  <si>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</si>
  <si>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</si>
  <si>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</si>
  <si>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</si>
  <si>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</si>
  <si>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</si>
  <si>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</si>
  <si>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</si>
  <si>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</si>
  <si>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</si>
  <si>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</si>
  <si>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</si>
  <si>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</si>
  <si>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</si>
  <si>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</si>
  <si>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</si>
  <si>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</si>
  <si>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</si>
  <si>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</si>
  <si>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</si>
  <si>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</si>
  <si>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</si>
  <si>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</si>
  <si>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</si>
  <si>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</si>
  <si>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</si>
  <si>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</si>
  <si>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</si>
  <si>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</si>
  <si>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</si>
  <si>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</si>
  <si>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</si>
  <si>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</si>
  <si>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</si>
  <si>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</si>
  <si>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</si>
  <si>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</si>
  <si>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</si>
  <si>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</si>
  <si>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</si>
  <si>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</si>
  <si>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</si>
  <si>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</si>
  <si>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</si>
  <si>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</si>
  <si>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</si>
  <si>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</si>
  <si>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</si>
  <si>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</si>
  <si>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</si>
  <si>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</si>
  <si>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</si>
  <si>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</si>
  <si>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</si>
  <si>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</si>
  <si>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</si>
  <si>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</si>
  <si>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</si>
  <si>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</si>
  <si>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</si>
  <si>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</si>
  <si>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</si>
  <si>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</si>
  <si>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</si>
  <si>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</si>
  <si>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</si>
  <si>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</si>
  <si>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</si>
  <si>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</si>
  <si>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</si>
  <si>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</si>
  <si>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</si>
  <si>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</si>
  <si>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</si>
  <si>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</si>
  <si>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</si>
  <si>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</si>
  <si>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</si>
  <si>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</si>
  <si>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</si>
  <si>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</si>
  <si>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</si>
  <si>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</si>
  <si>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</si>
  <si>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</si>
  <si>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</si>
  <si>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</si>
  <si>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</si>
  <si>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</si>
  <si>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</si>
  <si>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</si>
  <si>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</si>
  <si>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</si>
  <si>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</si>
  <si>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</si>
  <si>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</si>
  <si>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</si>
  <si>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</si>
  <si>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</si>
  <si>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</si>
  <si>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</si>
  <si>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</si>
  <si>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</si>
  <si>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</si>
  <si>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</si>
  <si>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</si>
  <si>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</si>
  <si>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</si>
  <si>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</si>
  <si>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</si>
  <si>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</si>
  <si>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</si>
  <si>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</si>
  <si>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</si>
  <si>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</si>
  <si>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</si>
  <si>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</si>
  <si>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</si>
  <si>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</si>
  <si>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</si>
  <si>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</si>
  <si>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</si>
  <si>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</si>
  <si>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</si>
  <si>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</si>
  <si>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</si>
  <si>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</si>
  <si>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</si>
  <si>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</si>
  <si>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</si>
  <si>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</si>
  <si>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</si>
  <si>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</si>
  <si>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</si>
  <si>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</si>
  <si>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</si>
  <si>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</si>
  <si>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</si>
  <si>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</si>
  <si>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</si>
  <si>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</si>
  <si>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</si>
  <si>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</si>
  <si>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</si>
  <si>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</si>
  <si>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</si>
  <si>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</si>
  <si>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</si>
  <si>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</si>
  <si>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</si>
  <si>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</si>
  <si>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</si>
  <si>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</si>
  <si>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</si>
  <si>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</si>
  <si>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</si>
  <si>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</si>
  <si>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</si>
  <si>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</si>
  <si>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</si>
  <si>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</si>
  <si>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</si>
  <si>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</si>
  <si>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</si>
  <si>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</si>
  <si>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</si>
  <si>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</si>
  <si>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</si>
  <si>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</si>
  <si>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</si>
  <si>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</si>
  <si>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</si>
  <si>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</si>
  <si>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</si>
  <si>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</si>
  <si>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</si>
  <si>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</si>
  <si>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</si>
  <si>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</si>
  <si>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</si>
  <si>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</si>
  <si>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</si>
  <si>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</si>
  <si>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</si>
  <si>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</si>
  <si>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</si>
  <si>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</si>
  <si>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</si>
  <si>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</si>
  <si>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</si>
  <si>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</si>
  <si>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</si>
  <si>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</si>
  <si>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</si>
  <si>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</si>
  <si>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</si>
  <si>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</si>
  <si>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</si>
  <si>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</si>
  <si>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</si>
  <si>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</si>
  <si>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</si>
  <si>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</si>
  <si>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</si>
  <si>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</si>
  <si>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</si>
  <si>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</si>
  <si>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</si>
  <si>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</si>
  <si>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</si>
  <si>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</si>
  <si>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</si>
  <si>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</si>
  <si>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</si>
  <si>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</si>
  <si>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</si>
  <si>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</si>
  <si>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</si>
  <si>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</si>
  <si>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</si>
  <si>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</si>
  <si>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</si>
  <si>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</si>
  <si>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</si>
  <si>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</si>
  <si>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</si>
  <si>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</si>
  <si>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</si>
  <si>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</si>
  <si>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</si>
  <si>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</si>
  <si>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</si>
  <si>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</si>
  <si>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</si>
  <si>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</si>
  <si>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</si>
  <si>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</si>
  <si>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</si>
  <si>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</si>
  <si>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</si>
  <si>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</si>
  <si>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</si>
  <si>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</si>
  <si>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</si>
  <si>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</si>
  <si>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</si>
  <si>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</si>
  <si>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</si>
  <si>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</si>
  <si>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</si>
  <si>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</si>
  <si>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</si>
  <si>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</si>
  <si>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</si>
  <si>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</si>
  <si>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</si>
  <si>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</si>
  <si>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</si>
  <si>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</si>
  <si>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</si>
  <si>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</si>
  <si>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</si>
  <si>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</si>
  <si>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</si>
  <si>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</si>
  <si>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</si>
  <si>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</si>
  <si>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</si>
  <si>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</si>
  <si>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</si>
  <si>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</si>
  <si>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</si>
  <si>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</si>
  <si>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</si>
  <si>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</si>
  <si>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</si>
  <si>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</si>
  <si>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</si>
  <si>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</si>
  <si>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</si>
  <si>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</si>
  <si>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</si>
  <si>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</si>
  <si>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</si>
  <si>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</si>
  <si>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</si>
  <si>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</si>
  <si>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</si>
  <si>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</si>
  <si>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</si>
  <si>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</si>
  <si>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</si>
  <si>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</si>
  <si>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</si>
  <si>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</si>
  <si>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</si>
  <si>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</si>
  <si>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</si>
  <si>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</si>
  <si>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</si>
  <si>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</si>
  <si>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</si>
  <si>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</si>
  <si>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</si>
  <si>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</si>
  <si>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</si>
  <si>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</si>
  <si>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</si>
  <si>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</si>
  <si>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</si>
  <si>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</si>
  <si>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</si>
  <si>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</si>
  <si>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</si>
  <si>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</si>
  <si>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</si>
  <si>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</si>
  <si>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</si>
  <si>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</si>
  <si>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</si>
  <si>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</si>
  <si>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</si>
  <si>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</si>
  <si>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</si>
  <si>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</si>
  <si>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</si>
  <si>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</si>
  <si>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</si>
  <si>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</si>
  <si>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</si>
  <si>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</si>
  <si>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</si>
  <si>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</si>
  <si>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</si>
  <si>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</si>
  <si>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</si>
  <si>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</si>
  <si>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</si>
  <si>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</si>
  <si>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</si>
  <si>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</si>
  <si>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</si>
  <si>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</si>
  <si>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</si>
  <si>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</si>
  <si>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</si>
  <si>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</si>
  <si>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</si>
  <si>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</si>
  <si>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</si>
  <si>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</si>
  <si>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</si>
  <si>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</si>
  <si>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</si>
  <si>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</si>
  <si>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</si>
  <si>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</si>
  <si>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</si>
  <si>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</si>
  <si>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</si>
  <si>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</si>
  <si>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</si>
  <si>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</si>
  <si>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</si>
  <si>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</si>
  <si>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</si>
  <si>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</si>
  <si>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</si>
  <si>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</si>
  <si>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</si>
  <si>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</si>
  <si>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</si>
  <si>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</si>
  <si>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</si>
  <si>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</si>
  <si>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</si>
  <si>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</si>
  <si>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</si>
  <si>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</si>
  <si>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</si>
  <si>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</si>
  <si>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</si>
  <si>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</si>
  <si>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</si>
  <si>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</si>
  <si>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</si>
  <si>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</si>
  <si>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</si>
  <si>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</si>
  <si>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</si>
  <si>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</si>
  <si>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</si>
  <si>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</si>
  <si>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</si>
  <si>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</si>
  <si>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</si>
  <si>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</si>
  <si>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</si>
  <si>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</si>
  <si>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</si>
  <si>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</si>
  <si>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</si>
  <si>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</si>
  <si>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</si>
  <si>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</si>
  <si>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</si>
  <si>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</si>
  <si>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</si>
  <si>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</si>
  <si>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</si>
  <si>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</si>
  <si>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</si>
  <si>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</si>
  <si>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</si>
  <si>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</si>
  <si>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</si>
  <si>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</si>
  <si>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</si>
  <si>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</si>
  <si>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</si>
  <si>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</si>
  <si>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</si>
  <si>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</si>
  <si>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</si>
  <si>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</si>
  <si>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</si>
  <si>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</si>
  <si>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</si>
  <si>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</si>
  <si>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</si>
  <si>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</si>
  <si>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</si>
  <si>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</si>
  <si>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</si>
  <si>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</si>
  <si>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</si>
  <si>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</si>
  <si>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</si>
  <si>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</si>
  <si>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</si>
  <si>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</si>
  <si>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</si>
  <si>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</si>
  <si>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</si>
  <si>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</si>
  <si>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</si>
  <si>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</si>
  <si>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</si>
  <si>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</si>
  <si>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</si>
  <si>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</si>
  <si>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</si>
  <si>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</si>
  <si>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</si>
  <si>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</si>
  <si>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</si>
  <si>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</si>
  <si>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</si>
  <si>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</si>
  <si>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</si>
  <si>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</si>
  <si>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</si>
  <si>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</si>
  <si>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</si>
  <si>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</si>
  <si>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</si>
  <si>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</si>
  <si>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</si>
  <si>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</si>
  <si>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</si>
  <si>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</si>
  <si>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</si>
  <si>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</si>
  <si>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</si>
  <si>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</si>
  <si>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</si>
  <si>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</si>
  <si>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</si>
  <si>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</si>
  <si>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</si>
  <si>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</si>
  <si>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</si>
  <si>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</si>
  <si>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</si>
  <si>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</si>
  <si>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</si>
  <si>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</si>
  <si>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</si>
  <si>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</si>
  <si>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</si>
  <si>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</si>
  <si>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</si>
  <si>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</si>
  <si>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</si>
  <si>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</si>
  <si>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</si>
  <si>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</si>
  <si>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</si>
  <si>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</si>
  <si>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</si>
  <si>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</si>
  <si>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</si>
  <si>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</si>
  <si>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</si>
  <si>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</si>
  <si>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</si>
  <si>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</si>
  <si>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</si>
  <si>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</si>
  <si>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</si>
  <si>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</si>
  <si>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</si>
  <si>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</si>
  <si>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</si>
  <si>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</si>
  <si>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</si>
  <si>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</si>
  <si>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</si>
  <si>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</si>
  <si>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</si>
  <si>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</si>
  <si>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</si>
  <si>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</si>
  <si>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</si>
  <si>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</si>
  <si>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</si>
  <si>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</si>
  <si>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</si>
  <si>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</si>
  <si>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</si>
  <si>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</si>
  <si>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</si>
  <si>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</si>
  <si>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</si>
  <si>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</si>
  <si>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</si>
  <si>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</si>
  <si>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</si>
  <si>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</si>
  <si>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</si>
  <si>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</si>
  <si>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</si>
  <si>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</si>
  <si>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</si>
  <si>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</si>
  <si>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</si>
  <si>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</si>
  <si>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</si>
  <si>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</si>
  <si>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</si>
  <si>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</si>
  <si>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</si>
  <si>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</si>
  <si>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</si>
  <si>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</si>
  <si>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</si>
  <si>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</si>
  <si>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</si>
  <si>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</si>
  <si>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</si>
  <si>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</si>
  <si>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</si>
  <si>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</si>
  <si>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</si>
  <si>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</si>
  <si>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</si>
  <si>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</si>
  <si>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</si>
  <si>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</si>
  <si>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</si>
  <si>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</si>
  <si>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</si>
  <si>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</si>
  <si>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</si>
  <si>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</si>
  <si>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</si>
  <si>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</si>
  <si>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</si>
  <si>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</si>
  <si>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</si>
  <si>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</si>
  <si>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</si>
  <si>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</si>
  <si>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</si>
  <si>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</si>
  <si>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</si>
  <si>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</si>
  <si>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</si>
  <si>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</si>
  <si>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</si>
  <si>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</si>
  <si>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</si>
  <si>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</si>
  <si>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</si>
  <si>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</si>
  <si>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</si>
  <si>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</si>
  <si>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</si>
  <si>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</si>
  <si>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</si>
  <si>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</si>
  <si>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</si>
  <si>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</si>
  <si>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</si>
  <si>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</si>
  <si>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</si>
  <si>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</si>
  <si>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</si>
  <si>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</si>
  <si>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</si>
  <si>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</si>
  <si>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</si>
  <si>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</si>
  <si>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</si>
  <si>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</si>
  <si>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</si>
  <si>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</si>
  <si>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</si>
  <si>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</si>
  <si>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</si>
  <si>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</si>
  <si>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</si>
  <si>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</si>
  <si>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</si>
  <si>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</si>
  <si>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</si>
  <si>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</si>
  <si>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</si>
  <si>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</si>
  <si>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</si>
  <si>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</si>
  <si>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</si>
  <si>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</si>
  <si>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</si>
  <si>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</si>
  <si>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</si>
  <si>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</si>
  <si>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</si>
  <si>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</si>
  <si>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</si>
  <si>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</si>
  <si>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</si>
  <si>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</si>
  <si>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</si>
  <si>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</si>
  <si>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</si>
  <si>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</si>
  <si>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</si>
  <si>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</si>
  <si>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</si>
  <si>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</si>
  <si>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</si>
  <si>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</si>
  <si>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</si>
  <si>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</si>
  <si>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</si>
  <si>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</si>
  <si>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</si>
  <si>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</si>
  <si>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</si>
  <si>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</si>
  <si>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</si>
  <si>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</si>
  <si>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</si>
  <si>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</si>
  <si>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</si>
  <si>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</si>
  <si>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</si>
  <si>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</si>
  <si>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</si>
  <si>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</si>
  <si>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</si>
  <si>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</si>
  <si>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</si>
  <si>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</si>
  <si>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</si>
  <si>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</si>
  <si>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</si>
  <si>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</si>
  <si>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</si>
  <si>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</si>
  <si>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</si>
  <si>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</si>
  <si>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</si>
  <si>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</si>
  <si>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</si>
  <si>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</si>
  <si>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</si>
  <si>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</si>
  <si>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</si>
  <si>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</si>
  <si>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</si>
  <si>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</si>
  <si>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</si>
  <si>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</si>
  <si>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</si>
  <si>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</si>
  <si>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</si>
  <si>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</si>
  <si>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</si>
  <si>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</si>
  <si>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</si>
  <si>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</si>
  <si>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</si>
  <si>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</si>
  <si>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</si>
  <si>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</si>
  <si>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</si>
  <si>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</si>
  <si>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</si>
  <si>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</si>
  <si>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</si>
  <si>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</si>
  <si>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</si>
  <si>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</si>
  <si>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</si>
  <si>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</si>
  <si>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</si>
  <si>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</si>
  <si>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</si>
  <si>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</si>
  <si>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</si>
  <si>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</si>
  <si>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</si>
  <si>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</si>
  <si>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</si>
  <si>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</si>
  <si>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</si>
  <si>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</si>
  <si>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</si>
  <si>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</si>
  <si>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</si>
  <si>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</si>
  <si>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</si>
  <si>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</si>
  <si>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</si>
  <si>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</si>
  <si>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</si>
  <si>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</si>
  <si>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</si>
  <si>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</si>
  <si>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</si>
  <si>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</si>
  <si>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</si>
  <si>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</si>
  <si>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</si>
  <si>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</si>
  <si>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</si>
  <si>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</si>
  <si>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</si>
  <si>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</si>
  <si>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</si>
  <si>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</si>
  <si>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</si>
  <si>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</si>
  <si>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</si>
  <si>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</si>
  <si>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</si>
  <si>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</si>
  <si>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</si>
  <si>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</si>
  <si>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</si>
  <si>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</si>
  <si>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</si>
  <si>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</si>
  <si>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</si>
  <si>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</si>
  <si>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</si>
  <si>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</si>
  <si>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</si>
  <si>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</si>
  <si>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</si>
  <si>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</si>
  <si>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</si>
  <si>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</si>
  <si>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</si>
  <si>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</si>
  <si>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</si>
  <si>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</si>
  <si>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</si>
  <si>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</si>
  <si>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</si>
  <si>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</si>
  <si>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</si>
  <si>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</si>
  <si>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</si>
  <si>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</si>
  <si>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</si>
  <si>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</si>
  <si>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</si>
  <si>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</si>
  <si>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</si>
  <si>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</si>
  <si>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</si>
  <si>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</si>
  <si>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</si>
  <si>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</si>
  <si>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</si>
  <si>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</si>
  <si>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</si>
  <si>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</si>
  <si>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</si>
  <si>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</si>
  <si>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</si>
  <si>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</si>
  <si>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</si>
  <si>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</si>
  <si>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</si>
  <si>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</si>
  <si>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</si>
  <si>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</si>
  <si>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</si>
  <si>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</si>
  <si>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</si>
  <si>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</si>
  <si>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</si>
  <si>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</si>
  <si>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</si>
  <si>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</si>
  <si>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</si>
  <si>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</si>
  <si>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</si>
  <si>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</si>
  <si>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</si>
  <si>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</si>
  <si>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</si>
  <si>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</si>
  <si>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</si>
  <si>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</si>
  <si>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</si>
  <si>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</si>
  <si>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</si>
  <si>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</si>
  <si>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</si>
  <si>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</si>
  <si>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</si>
  <si>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</si>
  <si>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</si>
  <si>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</si>
  <si>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</si>
  <si>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</si>
  <si>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</si>
  <si>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</si>
  <si>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</si>
  <si>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</si>
  <si>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</si>
  <si>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</si>
  <si>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</si>
  <si>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</si>
  <si>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</si>
  <si>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</si>
  <si>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</si>
  <si>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</si>
  <si>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</si>
  <si>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</si>
  <si>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</si>
  <si>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</si>
  <si>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</si>
  <si>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</si>
  <si>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</si>
  <si>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</si>
  <si>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</si>
  <si>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</si>
  <si>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</si>
  <si>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</si>
  <si>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</si>
  <si>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</si>
  <si>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</si>
  <si>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</si>
  <si>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</si>
  <si>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</si>
  <si>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</si>
  <si>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</si>
  <si>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</si>
  <si>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</si>
  <si>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</si>
  <si>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</si>
  <si>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</si>
  <si>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</si>
  <si>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</si>
  <si>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</si>
  <si>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</si>
  <si>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</si>
  <si>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</si>
  <si>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</si>
  <si>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</si>
  <si>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</si>
  <si>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</si>
  <si>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</si>
  <si>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</si>
  <si>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</si>
  <si>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</si>
  <si>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</si>
  <si>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</si>
  <si>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</si>
  <si>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</si>
  <si>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</si>
  <si>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</si>
  <si>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</si>
  <si>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</si>
  <si>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</si>
  <si>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</si>
  <si>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</si>
  <si>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</si>
  <si>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</si>
  <si>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</si>
  <si>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</si>
  <si>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</si>
  <si>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</si>
  <si>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</si>
  <si>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</si>
  <si>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</si>
  <si>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</si>
  <si>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</si>
  <si>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</si>
  <si>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</si>
  <si>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</si>
  <si>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</si>
  <si>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</si>
  <si>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</si>
  <si>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</si>
  <si>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</si>
  <si>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</si>
  <si>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</si>
  <si>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</si>
  <si>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</si>
  <si>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</si>
  <si>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</si>
  <si>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</si>
  <si>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</si>
  <si>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</si>
  <si>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</si>
  <si>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</si>
  <si>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</si>
  <si>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</si>
  <si>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</si>
  <si>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</si>
  <si>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</si>
  <si>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</si>
  <si>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</si>
  <si>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</si>
  <si>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</si>
  <si>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</si>
  <si>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</si>
  <si>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</si>
  <si>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</si>
  <si>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</si>
  <si>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</si>
  <si>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</si>
  <si>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</si>
  <si>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</si>
  <si>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</si>
  <si>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</si>
  <si>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</si>
  <si>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</si>
  <si>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</si>
  <si>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</si>
  <si>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</si>
  <si>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</si>
  <si>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</si>
  <si>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</si>
  <si>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</si>
  <si>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</si>
  <si>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</si>
  <si>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</si>
  <si>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</si>
  <si>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</si>
  <si>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</si>
  <si>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</si>
  <si>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</si>
  <si>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</si>
  <si>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</si>
  <si>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</si>
  <si>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</si>
  <si>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</si>
  <si>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</si>
  <si>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</si>
  <si>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</si>
  <si>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</si>
  <si>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</si>
  <si>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</si>
  <si>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</si>
  <si>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</si>
  <si>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</si>
  <si>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</si>
  <si>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</si>
  <si>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</si>
  <si>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</si>
  <si>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</si>
  <si>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</si>
  <si>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</si>
  <si>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</si>
  <si>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</si>
  <si>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</si>
  <si>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</si>
  <si>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</si>
  <si>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</si>
  <si>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</si>
  <si>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</si>
  <si>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</si>
  <si>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</si>
  <si>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</si>
  <si>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</si>
  <si>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</si>
  <si>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</si>
  <si>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</si>
  <si>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</si>
  <si>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</si>
  <si>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</si>
  <si>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</si>
  <si>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</si>
  <si>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</si>
  <si>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</si>
  <si>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</si>
  <si>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</si>
  <si>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</si>
  <si>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</si>
  <si>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</si>
  <si>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</si>
  <si>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</si>
  <si>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</si>
  <si>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</si>
  <si>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</si>
  <si>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</si>
  <si>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</si>
  <si>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</si>
  <si>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</si>
  <si>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</si>
  <si>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</si>
  <si>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</si>
  <si>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</si>
  <si>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</si>
  <si>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</si>
  <si>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</si>
  <si>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</si>
  <si>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</si>
  <si>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</si>
  <si>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</si>
  <si>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</si>
  <si>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</si>
  <si>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</si>
  <si>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</si>
  <si>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</si>
  <si>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</si>
  <si>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</si>
  <si>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</si>
  <si>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</si>
  <si>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</si>
  <si>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</si>
  <si>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</si>
  <si>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</si>
  <si>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</si>
  <si>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</si>
  <si>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</si>
  <si>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</si>
  <si>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</si>
  <si>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</si>
  <si>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</si>
  <si>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</si>
  <si>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</si>
  <si>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</si>
  <si>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</si>
  <si>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</si>
  <si>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</si>
  <si>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</si>
  <si>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</si>
  <si>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</si>
  <si>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</si>
  <si>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</si>
  <si>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</si>
  <si>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</si>
  <si>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</si>
  <si>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</si>
  <si>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</si>
  <si>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</si>
  <si>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</si>
  <si>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</si>
  <si>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</si>
  <si>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</si>
  <si>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</si>
  <si>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</si>
  <si>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</si>
  <si>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</si>
  <si>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</si>
  <si>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</si>
  <si>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</si>
  <si>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</si>
  <si>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</si>
  <si>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</si>
  <si>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</si>
  <si>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</si>
  <si>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</si>
  <si>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</si>
  <si>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</si>
  <si>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</si>
  <si>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</si>
  <si>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</si>
  <si>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</si>
  <si>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</si>
  <si>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</si>
  <si>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</si>
  <si>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</si>
  <si>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</si>
  <si>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</si>
  <si>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</si>
  <si>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</si>
  <si>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</si>
  <si>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</si>
  <si>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</si>
  <si>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</si>
  <si>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</si>
  <si>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</si>
  <si>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</si>
  <si>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</si>
  <si>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</si>
  <si>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</si>
  <si>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</si>
  <si>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</si>
  <si>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</si>
  <si>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</si>
  <si>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</si>
  <si>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</si>
  <si>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</si>
  <si>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</si>
  <si>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</si>
  <si>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</si>
  <si>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</si>
  <si>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</si>
  <si>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</si>
  <si>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</si>
  <si>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</si>
  <si>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</si>
  <si>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</si>
  <si>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</si>
  <si>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</si>
  <si>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</si>
  <si>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</si>
  <si>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</si>
  <si>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</si>
  <si>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</si>
  <si>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</si>
  <si>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</si>
  <si>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</si>
  <si>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</si>
  <si>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</si>
  <si>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</si>
  <si>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</si>
  <si>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</si>
  <si>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</si>
  <si>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</si>
  <si>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</si>
  <si>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</si>
  <si>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</si>
  <si>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</si>
  <si>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</si>
  <si>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</si>
  <si>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</si>
  <si>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</si>
  <si>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</si>
  <si>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</si>
  <si>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</si>
  <si>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</si>
  <si>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</si>
  <si>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</si>
  <si>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</si>
  <si>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</si>
  <si>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</si>
  <si>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</si>
  <si>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</si>
  <si>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</si>
  <si>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</si>
  <si>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</si>
  <si>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</si>
  <si>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</si>
  <si>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</si>
  <si>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</si>
  <si>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</si>
  <si>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</si>
  <si>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</si>
  <si>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</si>
  <si>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</si>
  <si>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</si>
  <si>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</si>
  <si>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</si>
  <si>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</si>
  <si>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</si>
  <si>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</si>
  <si>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</si>
  <si>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</si>
  <si>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</si>
  <si>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</si>
  <si>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</si>
  <si>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</si>
  <si>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</si>
  <si>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</si>
  <si>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</si>
  <si>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</si>
  <si>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</si>
  <si>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</si>
  <si>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</si>
  <si>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</si>
  <si>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</si>
  <si>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</si>
  <si>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</si>
  <si>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</si>
  <si>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</si>
  <si>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</si>
  <si>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</si>
  <si>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</si>
  <si>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</si>
  <si>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</si>
  <si>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</si>
  <si>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</si>
  <si>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</si>
  <si>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</si>
  <si>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</si>
  <si>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</si>
  <si>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</si>
  <si>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</si>
  <si>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</si>
  <si>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</si>
  <si>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</si>
  <si>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</si>
  <si>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</si>
  <si>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</si>
  <si>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</si>
  <si>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</si>
  <si>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</si>
  <si>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</si>
  <si>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</si>
  <si>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</si>
  <si>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</si>
  <si>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</si>
  <si>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</si>
  <si>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</si>
  <si>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</si>
  <si>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</si>
  <si>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</si>
  <si>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</si>
  <si>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</si>
  <si>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</si>
  <si>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</si>
  <si>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</si>
  <si>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</si>
  <si>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</si>
  <si>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</si>
  <si>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</si>
  <si>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</si>
  <si>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</si>
  <si>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</si>
  <si>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</si>
  <si>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</si>
  <si>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</si>
  <si>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</si>
  <si>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</si>
  <si>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</si>
  <si>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</si>
  <si>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</si>
  <si>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</si>
  <si>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</si>
  <si>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</si>
  <si>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</si>
  <si>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</si>
  <si>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</si>
  <si>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</si>
  <si>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</si>
  <si>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</si>
  <si>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</si>
  <si>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</si>
  <si>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</si>
  <si>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</si>
  <si>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</si>
  <si>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</si>
  <si>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</si>
  <si>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</si>
  <si>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</si>
  <si>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</si>
  <si>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</si>
  <si>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</si>
  <si>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</si>
  <si>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</si>
  <si>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</si>
  <si>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</si>
  <si>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</si>
  <si>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</si>
  <si>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</si>
  <si>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</si>
  <si>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</si>
  <si>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</si>
  <si>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</si>
  <si>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</si>
  <si>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</si>
  <si>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</si>
  <si>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</si>
  <si>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</si>
  <si>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</si>
  <si>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</si>
  <si>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</si>
  <si>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</si>
  <si>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</si>
  <si>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</si>
  <si>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</si>
  <si>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</si>
  <si>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</si>
  <si>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</si>
  <si>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</si>
  <si>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</si>
  <si>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</si>
  <si>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</si>
  <si>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</si>
  <si>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</si>
  <si>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</si>
  <si>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</si>
  <si>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</si>
  <si>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</si>
  <si>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</si>
  <si>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</si>
  <si>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</si>
  <si>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</si>
  <si>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</si>
  <si>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</si>
  <si>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</si>
  <si>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</si>
  <si>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</si>
  <si>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</si>
  <si>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</si>
  <si>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</si>
  <si>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</si>
  <si>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</si>
  <si>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</si>
  <si>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</si>
  <si>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</si>
  <si>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</si>
  <si>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</si>
  <si>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</si>
  <si>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</si>
  <si>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</si>
  <si>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</si>
  <si>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</si>
  <si>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</si>
  <si>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</si>
  <si>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</si>
  <si>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</si>
  <si>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</si>
  <si>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</si>
  <si>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</si>
  <si>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</si>
  <si>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</si>
  <si>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</si>
  <si>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</si>
  <si>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</si>
  <si>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</si>
  <si>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</si>
  <si>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</si>
  <si>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</si>
  <si>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</si>
  <si>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</si>
  <si>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</si>
  <si>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</si>
  <si>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</si>
  <si>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</si>
  <si>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</si>
  <si>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</si>
  <si>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</si>
  <si>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</si>
  <si>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</si>
  <si>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</si>
  <si>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</si>
  <si>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</si>
  <si>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</si>
  <si>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</si>
  <si>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</si>
  <si>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</si>
  <si>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</si>
  <si>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</si>
  <si>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</si>
  <si>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</si>
  <si>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</si>
  <si>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</si>
  <si>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</si>
  <si>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</si>
  <si>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</si>
  <si>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</si>
  <si>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</si>
  <si>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</si>
  <si>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</si>
  <si>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</si>
  <si>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</si>
  <si>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</si>
  <si>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</si>
  <si>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</si>
  <si>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</si>
  <si>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</si>
  <si>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</si>
  <si>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</si>
  <si>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</si>
  <si>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</si>
  <si>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</si>
  <si>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</si>
  <si>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</si>
  <si>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</si>
  <si>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</si>
  <si>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</si>
  <si>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</si>
  <si>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</si>
  <si>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</si>
  <si>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</si>
  <si>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</si>
  <si>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</si>
  <si>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</si>
  <si>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</si>
  <si>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</si>
  <si>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</si>
  <si>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</si>
  <si>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</si>
  <si>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</si>
  <si>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</si>
  <si>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</si>
  <si>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</si>
  <si>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</si>
  <si>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</si>
  <si>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</si>
  <si>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</si>
  <si>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</si>
  <si>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</si>
  <si>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</si>
  <si>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</si>
  <si>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</si>
  <si>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</si>
  <si>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</si>
  <si>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</si>
  <si>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</si>
  <si>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</si>
  <si>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</si>
  <si>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</si>
  <si>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</si>
  <si>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</si>
  <si>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</si>
  <si>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</si>
  <si>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</si>
  <si>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</si>
  <si>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</si>
  <si>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</si>
  <si>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</si>
  <si>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</si>
  <si>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</si>
  <si>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</si>
  <si>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</si>
  <si>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</si>
  <si>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</si>
  <si>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</si>
  <si>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</si>
  <si>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</si>
  <si>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</si>
  <si>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</si>
  <si>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</si>
  <si>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</si>
  <si>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</si>
  <si>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</si>
  <si>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</si>
  <si>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</si>
  <si>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</si>
  <si>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</si>
  <si>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</si>
  <si>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</si>
  <si>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</si>
  <si>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</si>
  <si>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</si>
  <si>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</si>
  <si>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</si>
  <si>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</si>
  <si>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</si>
  <si>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</si>
  <si>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</si>
  <si>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</si>
  <si>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</si>
  <si>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</si>
  <si>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</si>
  <si>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</si>
  <si>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</si>
  <si>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</si>
  <si>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</si>
  <si>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</si>
  <si>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</si>
  <si>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</si>
  <si>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</si>
  <si>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</si>
  <si>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</si>
  <si>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</si>
  <si>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</si>
  <si>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</si>
  <si>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</si>
  <si>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</si>
  <si>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</si>
  <si>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</si>
  <si>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</si>
  <si>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</si>
  <si>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</si>
  <si>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</si>
  <si>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</si>
  <si>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</si>
  <si>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</si>
  <si>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</si>
  <si>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</si>
  <si>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</si>
  <si>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</si>
  <si>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</si>
  <si>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</si>
  <si>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</si>
  <si>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</si>
  <si>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</si>
  <si>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</si>
  <si>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</si>
  <si>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</si>
  <si>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</si>
  <si>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</si>
  <si>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</si>
  <si>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</si>
  <si>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</si>
  <si>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</si>
  <si>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</si>
  <si>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</si>
  <si>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</si>
  <si>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</si>
  <si>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</si>
  <si>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</si>
  <si>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</si>
  <si>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</si>
  <si>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</si>
  <si>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</si>
  <si>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</si>
  <si>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</si>
  <si>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</si>
  <si>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</si>
  <si>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</si>
  <si>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</si>
  <si>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</si>
  <si>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</si>
  <si>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</si>
  <si>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</si>
  <si>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</si>
  <si>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</si>
  <si>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</si>
  <si>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</si>
  <si>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</si>
  <si>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</si>
  <si>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</si>
  <si>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</si>
  <si>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</si>
  <si>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</si>
  <si>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</si>
  <si>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</si>
  <si>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</si>
  <si>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</si>
  <si>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</si>
  <si>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</si>
  <si>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</si>
  <si>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</si>
  <si>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</si>
  <si>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</si>
  <si>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</si>
  <si>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</si>
  <si>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</si>
  <si>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</si>
  <si>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</si>
  <si>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</si>
  <si>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</si>
  <si>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</si>
  <si>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</si>
  <si>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</si>
  <si>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</si>
  <si>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</si>
  <si>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</si>
  <si>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</si>
  <si>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</si>
  <si>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</si>
  <si>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</si>
  <si>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</si>
  <si>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</si>
  <si>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</si>
  <si>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</si>
  <si>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</si>
  <si>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</si>
  <si>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</si>
  <si>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</si>
  <si>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</si>
  <si>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</si>
  <si>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</si>
  <si>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</si>
  <si>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</si>
  <si>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</si>
  <si>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</si>
  <si>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</si>
  <si>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</si>
  <si>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</si>
  <si>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</si>
  <si>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</si>
  <si>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</si>
  <si>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</si>
  <si>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</si>
  <si>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</si>
  <si>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</si>
  <si>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</si>
  <si>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</si>
  <si>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</si>
  <si>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</si>
  <si>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</si>
  <si>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</si>
  <si>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</si>
  <si>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</si>
  <si>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</si>
  <si>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</si>
  <si>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</si>
  <si>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</si>
  <si>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</si>
  <si>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</si>
  <si>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</si>
  <si>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</si>
  <si>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</si>
  <si>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</si>
  <si>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</si>
  <si>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</si>
  <si>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</si>
  <si>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</si>
  <si>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</si>
  <si>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</si>
  <si>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</si>
  <si>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</si>
  <si>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</si>
  <si>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</si>
  <si>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</si>
  <si>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</si>
  <si>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</si>
  <si>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</si>
  <si>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</si>
  <si>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</si>
  <si>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</si>
  <si>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</si>
  <si>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</si>
  <si>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</si>
  <si>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</si>
  <si>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</si>
  <si>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</si>
  <si>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</si>
  <si>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</si>
  <si>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</si>
  <si>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</si>
  <si>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</si>
  <si>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</si>
  <si>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</si>
  <si>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</si>
  <si>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</si>
  <si>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</si>
  <si>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</si>
  <si>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</si>
  <si>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</si>
  <si>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</si>
  <si>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</si>
  <si>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</si>
  <si>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</si>
  <si>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</si>
  <si>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</si>
  <si>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</si>
  <si>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</si>
  <si>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</si>
  <si>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</si>
  <si>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</si>
  <si>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</si>
  <si>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</si>
  <si>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</si>
  <si>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</si>
  <si>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</si>
  <si>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</si>
  <si>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</si>
  <si>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</si>
  <si>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</si>
  <si>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</si>
  <si>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</si>
  <si>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</si>
  <si>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</si>
  <si>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</si>
  <si>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</si>
  <si>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</si>
  <si>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</si>
  <si>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</si>
  <si>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</si>
  <si>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</si>
  <si>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</si>
  <si>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</si>
  <si>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</si>
  <si>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</si>
  <si>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</si>
  <si>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</si>
  <si>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</si>
  <si>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</si>
  <si>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</si>
  <si>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</si>
  <si>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</si>
  <si>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</si>
  <si>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</si>
  <si>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</si>
  <si>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</si>
  <si>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</si>
  <si>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</si>
  <si>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</si>
  <si>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</si>
  <si>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</si>
  <si>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</si>
  <si>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</si>
  <si>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</si>
  <si>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</si>
  <si>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</si>
  <si>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</si>
  <si>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</si>
  <si>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</si>
  <si>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</si>
  <si>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</si>
  <si>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</si>
  <si>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</si>
  <si>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</si>
  <si>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</si>
  <si>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</si>
  <si>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</si>
  <si>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</si>
  <si>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</si>
  <si>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</si>
  <si>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</si>
  <si>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</si>
  <si>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</si>
  <si>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</si>
  <si>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</si>
  <si>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</si>
  <si>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</si>
  <si>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</si>
  <si>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</si>
  <si>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</si>
  <si>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</si>
  <si>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</si>
  <si>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</si>
  <si>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</si>
  <si>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</si>
  <si>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</si>
  <si>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</si>
  <si>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</si>
  <si>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</si>
  <si>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</si>
  <si>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</si>
  <si>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</si>
  <si>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</si>
  <si>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</si>
  <si>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</si>
  <si>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</si>
  <si>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</si>
  <si>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</si>
  <si>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</si>
  <si>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</si>
  <si>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</si>
  <si>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</si>
  <si>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</si>
  <si>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</si>
  <si>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</si>
  <si>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</si>
  <si>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</si>
  <si>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</si>
  <si>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</si>
  <si>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</si>
  <si>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</si>
  <si>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</si>
  <si>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</si>
  <si>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</si>
  <si>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</si>
  <si>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</si>
  <si>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</si>
  <si>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</si>
  <si>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</si>
  <si>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</si>
  <si>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</si>
  <si>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</si>
  <si>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</si>
  <si>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</si>
  <si>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</si>
  <si>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</si>
  <si>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</si>
  <si>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</si>
  <si>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</si>
  <si>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</si>
  <si>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</si>
  <si>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</si>
  <si>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</si>
  <si>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</si>
  <si>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</si>
  <si>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</si>
  <si>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</si>
  <si>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</si>
  <si>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</si>
  <si>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</si>
  <si>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</si>
  <si>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</si>
  <si>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</si>
  <si>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</si>
  <si>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</si>
  <si>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</si>
  <si>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</si>
  <si>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</si>
  <si>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</si>
  <si>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</si>
  <si>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</si>
  <si>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</si>
  <si>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</si>
  <si>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</si>
  <si>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</si>
  <si>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</si>
  <si>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</si>
  <si>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</si>
  <si>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</si>
  <si>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</si>
  <si>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</si>
  <si>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</si>
  <si>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</si>
  <si>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</si>
  <si>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</si>
  <si>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</si>
  <si>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</si>
  <si>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</si>
  <si>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</si>
  <si>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</si>
  <si>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</si>
  <si>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</si>
  <si>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</si>
  <si>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</si>
  <si>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</si>
  <si>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</si>
  <si>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</si>
  <si>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</si>
  <si>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</si>
  <si>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</si>
  <si>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</si>
  <si>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</si>
  <si>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</si>
  <si>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</si>
  <si>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</si>
  <si>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</si>
  <si>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</si>
  <si>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</si>
  <si>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</si>
  <si>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</si>
  <si>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</si>
  <si>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</si>
  <si>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</si>
  <si>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</si>
  <si>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</si>
  <si>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</si>
  <si>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</si>
  <si>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</si>
  <si>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</si>
  <si>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</si>
  <si>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</si>
  <si>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</si>
  <si>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</si>
  <si>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</si>
  <si>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</si>
  <si>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</si>
  <si>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</si>
  <si>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</si>
  <si>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</si>
  <si>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</si>
  <si>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</si>
  <si>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</si>
  <si>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</si>
  <si>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</si>
  <si>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</si>
  <si>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</si>
  <si>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</si>
  <si>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</si>
  <si>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</si>
  <si>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</si>
  <si>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</si>
  <si>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</si>
  <si>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</si>
  <si>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</si>
  <si>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</si>
  <si>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</si>
  <si>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</si>
  <si>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</si>
  <si>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</si>
  <si>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</si>
  <si>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</si>
  <si>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</si>
  <si>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</si>
  <si>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</si>
  <si>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</si>
  <si>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</si>
  <si>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</si>
  <si>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</si>
  <si>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</si>
  <si>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</si>
  <si>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</si>
  <si>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</si>
  <si>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</si>
  <si>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</si>
  <si>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</si>
  <si>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</si>
  <si>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</si>
  <si>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</si>
  <si>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</si>
  <si>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</si>
  <si>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</si>
  <si>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</si>
  <si>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</si>
  <si>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</si>
  <si>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</si>
  <si>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</si>
  <si>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</si>
  <si>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</si>
  <si>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</si>
  <si>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</si>
  <si>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</si>
  <si>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</si>
  <si>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</si>
  <si>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</si>
  <si>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</si>
  <si>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</si>
  <si>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</si>
  <si>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</si>
  <si>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</si>
  <si>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</si>
  <si>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</si>
  <si>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</si>
  <si>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</si>
  <si>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</si>
  <si>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</si>
  <si>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</si>
  <si>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</si>
  <si>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</si>
  <si>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</si>
  <si>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</si>
  <si>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</si>
  <si>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</si>
  <si>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</si>
  <si>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</si>
  <si>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</si>
  <si>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</si>
  <si>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</si>
  <si>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</si>
  <si>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</si>
  <si>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</si>
  <si>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</si>
  <si>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</si>
  <si>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</si>
  <si>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</si>
  <si>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</si>
  <si>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</si>
  <si>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</si>
  <si>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</si>
  <si>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</si>
  <si>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</si>
  <si>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</si>
  <si>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</si>
  <si>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</si>
  <si>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</si>
  <si>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</si>
  <si>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</si>
  <si>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</si>
  <si>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</si>
  <si>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</si>
  <si>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</si>
  <si>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</si>
  <si>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</si>
  <si>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</si>
  <si>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</si>
  <si>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</si>
  <si>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</si>
  <si>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</si>
  <si>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</si>
  <si>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</si>
  <si>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</si>
  <si>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</si>
  <si>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</si>
  <si>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</si>
  <si>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</si>
  <si>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</si>
  <si>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</si>
  <si>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</si>
  <si>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</si>
  <si>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</si>
  <si>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</si>
  <si>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</si>
  <si>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</si>
  <si>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</si>
  <si>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</si>
  <si>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</si>
  <si>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</si>
  <si>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</si>
  <si>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</si>
  <si>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</si>
  <si>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</si>
  <si>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</si>
  <si>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</si>
  <si>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</si>
  <si>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</si>
  <si>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</si>
  <si>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</si>
  <si>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</si>
  <si>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</si>
  <si>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</si>
  <si>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</si>
  <si>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</si>
  <si>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</si>
  <si>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</si>
  <si>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</si>
  <si>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</si>
  <si>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</si>
  <si>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</si>
  <si>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</si>
  <si>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</si>
  <si>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</si>
  <si>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</si>
  <si>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</si>
  <si>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</si>
  <si>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</si>
  <si>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</si>
  <si>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</si>
  <si>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</si>
  <si>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</si>
  <si>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</si>
  <si>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</si>
  <si>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</si>
  <si>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</si>
  <si>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</si>
  <si>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</si>
  <si>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</si>
  <si>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</si>
  <si>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</si>
  <si>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</si>
  <si>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</si>
  <si>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</si>
  <si>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</si>
  <si>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</si>
  <si>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</si>
  <si>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</si>
  <si>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</si>
  <si>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</si>
  <si>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</si>
  <si>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</si>
  <si>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</si>
  <si>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</si>
  <si>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</si>
  <si>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</si>
  <si>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</si>
  <si>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</si>
  <si>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</si>
  <si>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</si>
  <si>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</si>
  <si>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</si>
  <si>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</si>
  <si>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</si>
  <si>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</si>
  <si>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</si>
  <si>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</si>
  <si>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</si>
  <si>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</si>
  <si>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</si>
  <si>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</si>
  <si>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</si>
  <si>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</si>
  <si>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</si>
  <si>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</si>
  <si>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</si>
  <si>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</si>
  <si>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</si>
  <si>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</si>
  <si>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</si>
  <si>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</si>
  <si>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</si>
  <si>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</si>
  <si>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</si>
  <si>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</si>
  <si>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</si>
  <si>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</si>
  <si>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</si>
  <si>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</si>
  <si>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</si>
  <si>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</si>
  <si>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</si>
  <si>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</si>
  <si>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</si>
  <si>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</si>
  <si>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</si>
  <si>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</si>
  <si>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</si>
  <si>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</si>
  <si>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</si>
  <si>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</si>
  <si>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</si>
  <si>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</si>
  <si>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</si>
  <si>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</si>
  <si>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</si>
  <si>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</si>
  <si>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</si>
  <si>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</si>
  <si>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</si>
  <si>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</si>
  <si>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</si>
  <si>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</si>
  <si>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</si>
  <si>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</si>
  <si>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</si>
  <si>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</si>
  <si>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</si>
  <si>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</si>
  <si>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</si>
  <si>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</si>
  <si>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</si>
  <si>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</si>
  <si>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</si>
  <si>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</si>
  <si>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</si>
  <si>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</si>
  <si>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</si>
  <si>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</si>
  <si>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</si>
  <si>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</si>
  <si>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</si>
  <si>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</si>
  <si>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</si>
  <si>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</si>
  <si>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</si>
  <si>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</si>
  <si>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</si>
  <si>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</si>
  <si>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</si>
  <si>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</si>
  <si>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</si>
  <si>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</si>
  <si>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</si>
  <si>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</si>
  <si>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</si>
  <si>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</si>
  <si>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</si>
  <si>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</si>
  <si>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</si>
  <si>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</si>
  <si>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</si>
  <si>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</si>
  <si>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</si>
  <si>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</si>
  <si>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</si>
  <si>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</si>
  <si>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</si>
  <si>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</si>
  <si>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</si>
  <si>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</si>
  <si>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</si>
  <si>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</si>
  <si>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</si>
  <si>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</si>
  <si>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</si>
  <si>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</si>
  <si>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</si>
  <si>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</si>
  <si>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</si>
  <si>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</si>
  <si>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</si>
  <si>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</si>
  <si>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</si>
  <si>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</si>
  <si>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</si>
  <si>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</si>
  <si>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</si>
  <si>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</si>
  <si>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</si>
  <si>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</si>
  <si>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</si>
  <si>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</si>
  <si>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</si>
  <si>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</si>
  <si>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</si>
  <si>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</si>
  <si>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</si>
  <si>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</si>
  <si>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</si>
  <si>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</si>
  <si>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</si>
  <si>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</si>
  <si>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</si>
  <si>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</si>
  <si>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</si>
  <si>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</si>
  <si>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</si>
  <si>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</si>
  <si>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</si>
  <si>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</si>
  <si>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</si>
  <si>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</si>
  <si>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</si>
  <si>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</si>
  <si>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</si>
  <si>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</si>
  <si>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</si>
  <si>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</si>
  <si>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</si>
  <si>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</si>
  <si>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</si>
  <si>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</si>
  <si>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</si>
  <si>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</si>
  <si>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</si>
  <si>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</si>
  <si>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</si>
  <si>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</si>
  <si>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</si>
  <si>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</si>
  <si>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</si>
  <si>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</si>
  <si>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</si>
  <si>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</si>
  <si>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</si>
  <si>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</si>
  <si>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</si>
  <si>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</si>
  <si>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</si>
  <si>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</si>
  <si>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</si>
  <si>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</si>
  <si>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</si>
  <si>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</si>
  <si>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</si>
  <si>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</si>
  <si>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</si>
  <si>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</si>
  <si>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</si>
  <si>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</si>
  <si>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</si>
  <si>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</si>
  <si>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</si>
  <si>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</si>
  <si>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</si>
  <si>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</si>
  <si>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</si>
  <si>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</si>
  <si>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</si>
  <si>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</si>
  <si>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</si>
  <si>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</si>
  <si>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</si>
  <si>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</si>
  <si>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</si>
  <si>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</si>
  <si>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</si>
  <si>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</si>
  <si>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</si>
  <si>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</si>
  <si>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</si>
  <si>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</si>
  <si>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</si>
  <si>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</si>
  <si>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</si>
  <si>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</si>
  <si>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</si>
  <si>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</si>
  <si>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</si>
  <si>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</si>
  <si>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</si>
  <si>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</si>
  <si>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</si>
  <si>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</si>
  <si>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</si>
  <si>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</si>
  <si>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</si>
  <si>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</si>
  <si>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</si>
  <si>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</si>
  <si>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</si>
  <si>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</si>
  <si>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</si>
  <si>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</si>
  <si>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</si>
  <si>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</si>
  <si>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</si>
  <si>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</si>
  <si>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</si>
  <si>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</si>
  <si>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</si>
  <si>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</si>
  <si>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</si>
  <si>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</si>
  <si>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</si>
  <si>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</si>
  <si>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</si>
  <si>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</si>
  <si>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</si>
  <si>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</si>
  <si>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</si>
  <si>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</si>
  <si>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</si>
  <si>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</si>
  <si>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</si>
  <si>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</si>
  <si>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</si>
  <si>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</si>
  <si>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</si>
  <si>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</si>
  <si>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</si>
  <si>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</si>
  <si>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</si>
  <si>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</si>
  <si>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</si>
  <si>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</si>
  <si>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</si>
  <si>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</si>
  <si>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</si>
  <si>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</si>
  <si>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</si>
  <si>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</si>
  <si>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</si>
  <si>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</si>
  <si>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</si>
  <si>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</si>
  <si>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</si>
  <si>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</si>
  <si>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</si>
  <si>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</si>
  <si>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</si>
  <si>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</si>
  <si>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</si>
  <si>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</si>
  <si>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</si>
  <si>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</si>
  <si>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</si>
  <si>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</si>
  <si>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</si>
  <si>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</si>
  <si>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</si>
  <si>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</si>
  <si>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</si>
  <si>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</si>
  <si>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</si>
  <si>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</si>
  <si>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</si>
  <si>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</si>
  <si>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</si>
  <si>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</si>
  <si>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</si>
  <si>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</si>
  <si>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</si>
  <si>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</si>
  <si>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</si>
  <si>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</si>
  <si>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</si>
  <si>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</si>
  <si>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</si>
  <si>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</si>
  <si>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</si>
  <si>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</si>
  <si>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</si>
  <si>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</si>
  <si>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</si>
  <si>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</si>
  <si>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</si>
  <si>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</si>
  <si>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</si>
  <si>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</si>
  <si>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</si>
  <si>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</si>
  <si>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</si>
  <si>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</si>
  <si>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</si>
  <si>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</si>
  <si>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</si>
  <si>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</si>
  <si>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</si>
  <si>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</si>
  <si>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</si>
  <si>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</si>
  <si>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</si>
  <si>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</si>
  <si>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</si>
  <si>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</si>
  <si>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</si>
  <si>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</si>
  <si>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</si>
  <si>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</si>
  <si>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</si>
  <si>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</si>
  <si>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</si>
  <si>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</si>
  <si>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</si>
  <si>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</si>
  <si>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</si>
  <si>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</si>
  <si>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</si>
  <si>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</si>
  <si>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</si>
  <si>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</si>
  <si>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</si>
  <si>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</si>
  <si>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</si>
  <si>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</si>
  <si>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</si>
  <si>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</si>
  <si>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</si>
  <si>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</si>
  <si>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</si>
  <si>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</si>
  <si>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</si>
  <si>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</si>
  <si>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</si>
  <si>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</si>
  <si>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</si>
  <si>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</si>
  <si>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</si>
  <si>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</si>
  <si>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</si>
  <si>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</si>
  <si>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</si>
  <si>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</si>
  <si>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</si>
  <si>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</si>
  <si>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</si>
  <si>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</si>
  <si>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</si>
  <si>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</si>
  <si>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</si>
  <si>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</si>
  <si>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</si>
  <si>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</si>
  <si>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</si>
  <si>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</si>
  <si>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</si>
  <si>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</si>
  <si>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</si>
  <si>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</si>
  <si>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</si>
  <si>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</si>
  <si>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</si>
  <si>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</si>
  <si>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</si>
  <si>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</si>
  <si>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</si>
  <si>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</si>
  <si>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</si>
  <si>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</si>
  <si>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</si>
  <si>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</si>
  <si>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</si>
  <si>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</si>
  <si>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</si>
  <si>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</si>
  <si>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</si>
  <si>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</si>
  <si>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</si>
  <si>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</si>
  <si>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</si>
  <si>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</si>
  <si>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</si>
  <si>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</si>
  <si>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</si>
  <si>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</si>
  <si>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</si>
  <si>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</si>
  <si>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</si>
  <si>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</si>
  <si>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</si>
  <si>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</si>
  <si>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</si>
  <si>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</si>
  <si>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</si>
  <si>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</si>
  <si>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</si>
  <si>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</si>
  <si>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</si>
  <si>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</si>
  <si>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</si>
  <si>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</si>
  <si>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</si>
  <si>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</si>
  <si>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</si>
  <si>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</si>
  <si>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</si>
  <si>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</si>
  <si>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</si>
  <si>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</si>
  <si>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</si>
  <si>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</si>
  <si>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</si>
  <si>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</si>
  <si>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</si>
  <si>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</si>
  <si>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</si>
  <si>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</si>
  <si>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</si>
  <si>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</si>
  <si>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</si>
  <si>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</si>
  <si>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</si>
  <si>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</si>
  <si>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</si>
  <si>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</si>
  <si>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</si>
  <si>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</si>
  <si>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</si>
  <si>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</si>
  <si>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</si>
  <si>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</si>
  <si>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</si>
  <si>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</si>
  <si>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</si>
  <si>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</si>
  <si>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</si>
  <si>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</si>
  <si>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</si>
  <si>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</si>
  <si>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</si>
  <si>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</si>
  <si>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</si>
  <si>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</si>
  <si>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</si>
  <si>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</si>
  <si>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</si>
  <si>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</si>
  <si>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</si>
  <si>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</si>
  <si>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</si>
  <si>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</si>
  <si>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</si>
  <si>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</si>
  <si>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</si>
  <si>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</si>
  <si>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</si>
  <si>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</si>
  <si>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</si>
  <si>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</si>
  <si>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</si>
  <si>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</si>
  <si>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</si>
  <si>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</si>
  <si>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</si>
  <si>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</si>
  <si>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</si>
  <si>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</si>
  <si>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</si>
  <si>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</si>
  <si>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</si>
  <si>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</si>
  <si>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</si>
  <si>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</si>
  <si>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</si>
  <si>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</si>
  <si>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</si>
  <si>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</si>
  <si>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</si>
  <si>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</si>
  <si>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</si>
  <si>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</si>
  <si>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</si>
  <si>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</si>
  <si>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</si>
  <si>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</si>
  <si>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</si>
  <si>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</si>
  <si>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</si>
  <si>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</si>
  <si>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</si>
  <si>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</si>
  <si>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</si>
  <si>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</si>
  <si>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</si>
  <si>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</si>
  <si>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</si>
  <si>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</si>
  <si>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</si>
  <si>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</si>
  <si>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</si>
  <si>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</si>
  <si>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</si>
  <si>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</si>
  <si>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</si>
  <si>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</si>
  <si>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</si>
  <si>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</si>
  <si>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</si>
  <si>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</si>
  <si>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</si>
  <si>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</si>
  <si>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</si>
  <si>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</si>
  <si>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</si>
  <si>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</si>
  <si>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</si>
  <si>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</si>
  <si>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</si>
  <si>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</si>
  <si>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</si>
  <si>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</si>
  <si>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</si>
  <si>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</si>
  <si>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</si>
  <si>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</si>
  <si>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</si>
  <si>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</si>
  <si>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</si>
  <si>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</si>
  <si>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</si>
  <si>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</si>
  <si>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</si>
  <si>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</si>
  <si>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</si>
  <si>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</si>
  <si>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</si>
  <si>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</si>
  <si>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</si>
  <si>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</si>
  <si>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</si>
  <si>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</si>
  <si>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</si>
  <si>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</si>
  <si>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</si>
  <si>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</si>
  <si>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</si>
  <si>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</si>
  <si>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</si>
  <si>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</si>
  <si>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</si>
  <si>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</si>
  <si>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</si>
  <si>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</si>
  <si>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</si>
  <si>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</si>
  <si>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</si>
  <si>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</si>
  <si>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</si>
  <si>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</si>
  <si>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</si>
  <si>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</si>
  <si>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</si>
  <si>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</si>
  <si>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</si>
  <si>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</si>
  <si>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</si>
  <si>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</si>
  <si>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</si>
  <si>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</si>
  <si>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</si>
  <si>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</si>
  <si>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</si>
  <si>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</si>
  <si>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</si>
  <si>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</si>
  <si>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</si>
  <si>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</si>
  <si>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</si>
  <si>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</si>
  <si>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</si>
  <si>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</si>
  <si>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</si>
  <si>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</si>
  <si>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</si>
  <si>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</si>
  <si>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</si>
  <si>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</si>
  <si>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</si>
  <si>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</si>
  <si>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</si>
  <si>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</si>
  <si>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</si>
  <si>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</si>
  <si>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</si>
  <si>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</si>
  <si>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</si>
  <si>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</si>
  <si>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</si>
  <si>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</si>
  <si>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</si>
  <si>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</si>
  <si>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</si>
  <si>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</si>
  <si>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</si>
  <si>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</si>
  <si>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</si>
  <si>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</si>
  <si>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</si>
  <si>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</si>
  <si>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</si>
  <si>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</si>
  <si>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</si>
  <si>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</si>
  <si>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</si>
  <si>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</si>
  <si>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</si>
  <si>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</si>
  <si>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</si>
  <si>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</si>
  <si>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</si>
  <si>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</si>
  <si>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</si>
  <si>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</si>
  <si>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</si>
  <si>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</si>
  <si>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</si>
  <si>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</si>
  <si>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</si>
  <si>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</si>
  <si>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</si>
  <si>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</si>
  <si>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</si>
  <si>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</si>
  <si>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</si>
  <si>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</si>
  <si>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</si>
  <si>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</si>
  <si>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</si>
  <si>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</si>
  <si>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</si>
  <si>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</si>
  <si>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</si>
  <si>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</si>
  <si>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</si>
  <si>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</si>
  <si>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</si>
  <si>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</si>
  <si>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</si>
  <si>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</si>
  <si>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</si>
  <si>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</si>
  <si>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</si>
  <si>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</si>
  <si>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</si>
  <si>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</si>
  <si>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</si>
  <si>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</si>
  <si>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</si>
  <si>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</si>
  <si>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</si>
  <si>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</si>
  <si>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</si>
  <si>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</si>
  <si>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</si>
  <si>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</si>
  <si>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</si>
  <si>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</si>
  <si>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</si>
  <si>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</si>
  <si>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</si>
  <si>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</si>
  <si>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</si>
  <si>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</si>
  <si>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</si>
  <si>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</si>
  <si>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</si>
  <si>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</si>
  <si>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</si>
  <si>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</si>
  <si>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</si>
  <si>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</si>
  <si>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</si>
  <si>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</si>
  <si>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</si>
  <si>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</si>
  <si>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</si>
  <si>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</si>
  <si>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</si>
  <si>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</si>
  <si>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</si>
  <si>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</si>
  <si>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</si>
  <si>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</si>
  <si>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</si>
  <si>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</si>
  <si>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</si>
  <si>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</si>
  <si>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</si>
  <si>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</si>
  <si>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</si>
  <si>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</si>
  <si>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</si>
  <si>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</si>
  <si>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</si>
  <si>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</si>
  <si>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</si>
  <si>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</si>
  <si>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</si>
  <si>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</si>
  <si>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</si>
  <si>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</si>
  <si>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</si>
  <si>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</si>
  <si>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</si>
  <si>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</si>
  <si>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</si>
  <si>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</si>
  <si>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</si>
  <si>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</si>
  <si>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</si>
  <si>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</si>
  <si>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</si>
  <si>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</si>
  <si>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</si>
  <si>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</si>
  <si>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</si>
  <si>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</si>
  <si>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</si>
  <si>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</si>
  <si>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</si>
  <si>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</si>
  <si>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</si>
  <si>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</si>
  <si>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</si>
  <si>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</si>
  <si>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</si>
  <si>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</si>
  <si>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</si>
  <si>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</si>
  <si>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</si>
  <si>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</si>
  <si>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</si>
  <si>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</si>
  <si>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</si>
  <si>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</si>
  <si>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</si>
  <si>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</si>
  <si>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</si>
  <si>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</si>
  <si>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</si>
  <si>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</si>
  <si>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</si>
  <si>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</si>
  <si>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</si>
  <si>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</si>
  <si>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</si>
  <si>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</si>
  <si>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</si>
  <si>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</si>
  <si>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</si>
  <si>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</si>
  <si>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</si>
  <si>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</si>
  <si>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</si>
  <si>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</si>
  <si>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</si>
  <si>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</si>
  <si>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</si>
  <si>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</si>
  <si>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</si>
  <si>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</si>
  <si>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</si>
  <si>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</si>
  <si>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</si>
  <si>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</si>
  <si>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</si>
  <si>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</si>
  <si>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</si>
  <si>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</si>
  <si>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</si>
  <si>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</si>
  <si>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</si>
  <si>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</si>
  <si>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</si>
  <si>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</si>
  <si>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</si>
  <si>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</si>
  <si>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</si>
  <si>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</si>
  <si>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</si>
  <si>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</si>
  <si>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</si>
  <si>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</si>
  <si>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</si>
  <si>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</si>
  <si>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</si>
  <si>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</si>
  <si>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</si>
  <si>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</si>
  <si>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</si>
  <si>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</si>
  <si>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</si>
  <si>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</si>
  <si>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</si>
  <si>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</si>
  <si>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</si>
  <si>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</si>
  <si>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</si>
  <si>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</si>
  <si>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</si>
  <si>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</si>
  <si>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</si>
  <si>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</si>
  <si>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</si>
  <si>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</si>
  <si>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</si>
  <si>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</si>
  <si>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</si>
  <si>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</si>
  <si>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</si>
  <si>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</si>
  <si>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</si>
  <si>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</si>
  <si>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</si>
  <si>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</si>
  <si>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</si>
  <si>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</si>
  <si>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</si>
  <si>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</si>
  <si>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</si>
  <si>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</si>
  <si>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</si>
  <si>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</si>
  <si>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</si>
  <si>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</si>
  <si>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</si>
  <si>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</si>
  <si>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</si>
  <si>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</si>
  <si>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</si>
  <si>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</si>
  <si>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</si>
  <si>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</si>
  <si>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</si>
  <si>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</si>
  <si>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</si>
  <si>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</si>
  <si>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</si>
  <si>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</si>
  <si>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</si>
  <si>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</si>
  <si>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</si>
  <si>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</si>
  <si>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</si>
  <si>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</si>
  <si>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</si>
  <si>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</si>
  <si>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</si>
  <si>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</si>
  <si>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</si>
  <si>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</si>
  <si>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</si>
  <si>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</si>
  <si>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</si>
  <si>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</si>
  <si>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</si>
  <si>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</si>
  <si>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</si>
  <si>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</si>
  <si>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</si>
  <si>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</si>
  <si>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</si>
  <si>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</si>
  <si>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</si>
  <si>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</si>
  <si>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</si>
  <si>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</si>
  <si>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</si>
  <si>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</si>
  <si>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</si>
  <si>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</si>
  <si>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</si>
  <si>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</si>
  <si>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</si>
  <si>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</si>
  <si>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</si>
  <si>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</si>
  <si>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</si>
  <si>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</si>
  <si>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</si>
  <si>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</si>
  <si>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</si>
  <si>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</si>
  <si>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</si>
  <si>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</si>
  <si>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</si>
  <si>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</si>
  <si>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</si>
  <si>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</si>
  <si>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</si>
  <si>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</si>
  <si>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</si>
  <si>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</si>
  <si>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</si>
  <si>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</si>
  <si>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</si>
  <si>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</si>
  <si>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</si>
  <si>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</si>
  <si>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</si>
  <si>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</si>
  <si>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</si>
  <si>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</si>
  <si>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</si>
  <si>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</si>
  <si>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</si>
  <si>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</si>
  <si>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</si>
  <si>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</si>
  <si>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</si>
  <si>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</si>
  <si>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</si>
  <si>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</si>
  <si>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</si>
  <si>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</si>
  <si>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</si>
  <si>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</si>
  <si>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</si>
  <si>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</si>
  <si>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</si>
  <si>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</si>
  <si>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</si>
  <si>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</si>
  <si>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</si>
  <si>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</si>
  <si>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</si>
  <si>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</si>
  <si>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</si>
  <si>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</si>
  <si>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</si>
  <si>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</si>
  <si>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</si>
  <si>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</si>
  <si>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</si>
  <si>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</si>
  <si>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</si>
  <si>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</si>
  <si>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</si>
  <si>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</si>
  <si>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</si>
  <si>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</si>
  <si>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</si>
  <si>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</si>
  <si>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</si>
  <si>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</si>
  <si>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</si>
  <si>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</si>
  <si>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</si>
  <si>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</si>
  <si>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</si>
  <si>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</si>
  <si>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</si>
  <si>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</si>
  <si>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</si>
  <si>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</si>
  <si>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</si>
  <si>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</si>
  <si>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</si>
  <si>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</si>
  <si>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</si>
  <si>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</si>
  <si>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</si>
  <si>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</si>
  <si>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</si>
  <si>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</si>
  <si>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</si>
  <si>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</si>
  <si>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</si>
  <si>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</si>
  <si>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</si>
  <si>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</si>
  <si>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</si>
  <si>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</si>
  <si>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</si>
  <si>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</si>
  <si>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</si>
  <si>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</si>
  <si>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</si>
  <si>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</si>
  <si>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</si>
  <si>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</si>
  <si>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</si>
  <si>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</si>
  <si>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</si>
  <si>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</si>
  <si>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</si>
  <si>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</si>
  <si>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</si>
  <si>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</si>
  <si>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</si>
  <si>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</si>
  <si>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</si>
  <si>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</si>
  <si>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</si>
  <si>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</si>
  <si>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</si>
  <si>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</si>
  <si>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</si>
  <si>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</si>
  <si>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</si>
  <si>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</si>
  <si>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</si>
  <si>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</si>
  <si>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</si>
  <si>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</si>
  <si>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</si>
  <si>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</si>
  <si>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</si>
  <si>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</si>
  <si>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</si>
  <si>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</si>
  <si>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</si>
  <si>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</si>
  <si>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</si>
  <si>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</si>
  <si>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</si>
  <si>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</si>
  <si>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</si>
  <si>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</si>
  <si>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</si>
  <si>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</si>
  <si>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</si>
  <si>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</si>
  <si>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</si>
  <si>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</si>
  <si>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</si>
  <si>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</si>
  <si>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</si>
  <si>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</si>
  <si>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</si>
  <si>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</si>
  <si>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</si>
  <si>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</si>
  <si>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</si>
  <si>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</si>
  <si>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</si>
  <si>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</si>
  <si>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</si>
  <si>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</si>
  <si>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</si>
  <si>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</si>
  <si>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</si>
  <si>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</si>
  <si>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</si>
  <si>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</si>
  <si>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</si>
  <si>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</si>
  <si>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</si>
  <si>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</si>
  <si>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</si>
  <si>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</si>
  <si>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</si>
  <si>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</si>
  <si>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</si>
  <si>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</si>
  <si>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</si>
  <si>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</si>
  <si>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</si>
  <si>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</si>
  <si>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</si>
  <si>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</si>
  <si>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</si>
  <si>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</si>
  <si>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</si>
  <si>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</si>
  <si>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</si>
  <si>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</si>
  <si>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</si>
  <si>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</si>
  <si>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</si>
  <si>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</si>
  <si>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</si>
  <si>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</si>
  <si>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</si>
  <si>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</si>
  <si>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</si>
  <si>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</si>
  <si>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</si>
  <si>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</si>
  <si>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</si>
  <si>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</si>
  <si>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</si>
  <si>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</si>
  <si>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</si>
  <si>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</si>
  <si>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</si>
  <si>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</si>
  <si>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</si>
  <si>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</si>
  <si>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</si>
  <si>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</si>
  <si>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</si>
  <si>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</si>
  <si>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</si>
  <si>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</si>
  <si>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</si>
  <si>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</si>
  <si>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</si>
  <si>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</si>
  <si>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</si>
  <si>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</si>
  <si>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</si>
  <si>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</si>
  <si>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</si>
  <si>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</si>
  <si>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</si>
  <si>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</si>
  <si>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</si>
  <si>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</si>
  <si>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</si>
  <si>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</si>
  <si>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</si>
  <si>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</si>
  <si>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</si>
  <si>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</si>
  <si>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</si>
  <si>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</si>
  <si>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</si>
  <si>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</si>
  <si>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</si>
  <si>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</si>
  <si>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</si>
  <si>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</si>
  <si>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</si>
  <si>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</si>
  <si>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</si>
  <si>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</si>
  <si>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</si>
  <si>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</si>
  <si>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</si>
  <si>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</si>
  <si>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</si>
  <si>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</si>
  <si>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</si>
  <si>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</si>
  <si>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</si>
  <si>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</si>
  <si>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</si>
  <si>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</si>
  <si>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</si>
  <si>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</si>
  <si>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</si>
  <si>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</si>
  <si>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</si>
  <si>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</si>
  <si>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</si>
  <si>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</si>
  <si>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</si>
  <si>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</si>
  <si>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</si>
  <si>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</si>
  <si>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</si>
  <si>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</si>
  <si>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</si>
  <si>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</si>
  <si>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</si>
  <si>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</si>
  <si>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</si>
  <si>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</si>
  <si>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</si>
  <si>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</si>
  <si>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</si>
  <si>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</si>
  <si>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</si>
  <si>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</si>
  <si>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</si>
  <si>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</si>
  <si>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</si>
  <si>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</si>
  <si>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</si>
  <si>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</si>
  <si>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</si>
  <si>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</si>
  <si>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</si>
  <si>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</si>
  <si>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</si>
  <si>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</si>
  <si>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</si>
  <si>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</si>
  <si>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</si>
  <si>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</si>
  <si>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</si>
  <si>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</si>
  <si>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</si>
  <si>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</si>
  <si>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</si>
  <si>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</si>
  <si>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</si>
  <si>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</si>
  <si>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</si>
  <si>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</si>
  <si>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</si>
  <si>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</si>
  <si>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</si>
  <si>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</si>
  <si>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</si>
  <si>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</si>
  <si>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</si>
  <si>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</si>
  <si>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</si>
  <si>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</si>
  <si>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</si>
  <si>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</si>
  <si>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</si>
  <si>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</si>
  <si>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</si>
  <si>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</si>
  <si>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</si>
  <si>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</si>
  <si>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</si>
  <si>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</si>
  <si>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</si>
  <si>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</si>
  <si>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</si>
  <si>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</si>
  <si>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</si>
  <si>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</si>
  <si>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</si>
  <si>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</si>
  <si>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</si>
  <si>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</si>
  <si>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</si>
  <si>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</si>
  <si>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</si>
  <si>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</si>
  <si>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</si>
  <si>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</si>
  <si>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</si>
  <si>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</si>
  <si>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</si>
  <si>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</si>
  <si>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</si>
  <si>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</si>
  <si>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</si>
  <si>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</si>
  <si>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</si>
  <si>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</si>
  <si>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</si>
  <si>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</si>
  <si>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</si>
  <si>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</si>
  <si>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</si>
  <si>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</si>
  <si>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</si>
  <si>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</si>
  <si>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</si>
  <si>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</si>
  <si>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</si>
  <si>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</si>
  <si>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</si>
  <si>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</si>
  <si>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</si>
  <si>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</si>
  <si>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</si>
  <si>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</si>
  <si>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</si>
  <si>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</si>
  <si>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</si>
  <si>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</si>
  <si>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</si>
  <si>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</si>
  <si>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</si>
  <si>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</si>
  <si>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</si>
  <si>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</si>
  <si>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</si>
  <si>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</si>
  <si>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</si>
  <si>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</si>
  <si>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</si>
  <si>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</si>
  <si>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</si>
  <si>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</si>
  <si>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</si>
  <si>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</si>
  <si>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</si>
  <si>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</si>
  <si>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</si>
  <si>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</si>
  <si>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</si>
  <si>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</si>
  <si>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</si>
  <si>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</si>
  <si>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</si>
  <si>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</si>
  <si>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</si>
  <si>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</si>
  <si>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</si>
  <si>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</si>
  <si>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</si>
  <si>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</si>
  <si>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</si>
  <si>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</si>
  <si>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</si>
  <si>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</si>
  <si>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</si>
  <si>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</si>
  <si>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</si>
  <si>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</si>
  <si>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</si>
  <si>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</si>
  <si>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</si>
  <si>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</si>
  <si>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</si>
  <si>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</si>
  <si>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</si>
  <si>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</si>
  <si>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</si>
  <si>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</si>
  <si>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</si>
  <si>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</si>
  <si>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</si>
  <si>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</si>
  <si>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</si>
  <si>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</si>
  <si>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</si>
  <si>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</si>
  <si>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</si>
  <si>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</si>
  <si>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</si>
  <si>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</si>
  <si>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</si>
  <si>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</si>
  <si>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</si>
  <si>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</si>
  <si>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</si>
  <si>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</si>
  <si>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</si>
  <si>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</si>
  <si>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</si>
  <si>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</si>
  <si>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</si>
  <si>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</si>
  <si>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</si>
  <si>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</si>
  <si>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</si>
  <si>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</si>
  <si>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</si>
  <si>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</si>
  <si>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</si>
  <si>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</si>
  <si>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</si>
  <si>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</si>
  <si>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</si>
  <si>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</si>
  <si>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</si>
  <si>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</si>
  <si>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</si>
  <si>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</si>
  <si>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</si>
  <si>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</si>
  <si>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</si>
  <si>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</si>
  <si>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</si>
  <si>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</si>
  <si>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</si>
  <si>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</si>
  <si>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</si>
  <si>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</si>
  <si>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</si>
  <si>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</si>
  <si>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</si>
  <si>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</si>
  <si>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</si>
  <si>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</si>
  <si>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</si>
  <si>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</si>
  <si>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</si>
  <si>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</si>
  <si>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</si>
  <si>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</si>
  <si>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</si>
  <si>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</si>
  <si>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</si>
  <si>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</si>
  <si>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</si>
  <si>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</si>
  <si>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</si>
  <si>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</si>
  <si>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</si>
  <si>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</si>
  <si>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</si>
  <si>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</si>
  <si>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</si>
  <si>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</si>
  <si>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</si>
  <si>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</si>
  <si>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</si>
  <si>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</si>
  <si>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</si>
  <si>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</si>
  <si>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</si>
  <si>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</si>
  <si>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</si>
  <si>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</si>
  <si>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</si>
  <si>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</si>
  <si>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</si>
  <si>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</si>
  <si>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</si>
  <si>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</si>
  <si>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</si>
  <si>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</si>
  <si>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</si>
  <si>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</si>
  <si>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</si>
  <si>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</si>
  <si>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</si>
  <si>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</si>
  <si>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</si>
  <si>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</si>
  <si>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</si>
  <si>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</si>
  <si>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</si>
  <si>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</si>
  <si>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</si>
  <si>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</si>
  <si>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</si>
  <si>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</si>
  <si>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</si>
  <si>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</si>
  <si>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</si>
  <si>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</si>
  <si>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</si>
  <si>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</si>
  <si>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</si>
  <si>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</si>
  <si>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</si>
  <si>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</si>
  <si>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</si>
  <si>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</si>
  <si>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</si>
  <si>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</si>
  <si>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</si>
  <si>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</si>
  <si>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</si>
  <si>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</si>
  <si>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</si>
  <si>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</si>
  <si>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</si>
  <si>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</si>
  <si>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</si>
  <si>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</si>
  <si>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</si>
  <si>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</si>
  <si>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</si>
  <si>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</si>
  <si>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</si>
  <si>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</si>
  <si>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</si>
  <si>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</si>
  <si>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</si>
  <si>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</si>
  <si>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</si>
  <si>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</si>
  <si>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</si>
  <si>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</si>
  <si>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</si>
  <si>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</si>
  <si>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</si>
  <si>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</si>
  <si>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</si>
  <si>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</si>
  <si>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</si>
  <si>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</si>
  <si>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</si>
  <si>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</si>
  <si>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</si>
  <si>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</si>
  <si>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</si>
  <si>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</si>
  <si>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</si>
  <si>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</si>
  <si>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</si>
  <si>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</si>
  <si>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</si>
  <si>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</si>
  <si>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</si>
  <si>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</si>
  <si>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</si>
  <si>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</si>
  <si>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</si>
  <si>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</si>
  <si>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</si>
  <si>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</si>
  <si>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</si>
  <si>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</si>
  <si>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</si>
  <si>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</si>
  <si>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</si>
  <si>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</si>
  <si>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</si>
  <si>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</si>
  <si>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</si>
  <si>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</si>
  <si>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</si>
  <si>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</si>
  <si>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</si>
  <si>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</si>
  <si>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</si>
  <si>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</si>
  <si>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</si>
  <si>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</si>
  <si>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</si>
  <si>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</si>
  <si>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</si>
  <si>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</si>
  <si>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</si>
  <si>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</si>
  <si>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</si>
  <si>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</si>
  <si>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</si>
  <si>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</si>
  <si>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</si>
  <si>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</si>
  <si>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</si>
  <si>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</si>
  <si>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</si>
  <si>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</si>
  <si>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</si>
  <si>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</si>
  <si>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</si>
  <si>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</si>
  <si>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</si>
  <si>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</si>
  <si>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</si>
  <si>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</si>
  <si>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</si>
  <si>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</si>
  <si>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</si>
  <si>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</si>
  <si>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</si>
  <si>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</si>
  <si>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</si>
  <si>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</si>
  <si>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</si>
  <si>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</si>
  <si>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</si>
  <si>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</si>
  <si>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</si>
  <si>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</si>
  <si>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</si>
  <si>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</si>
  <si>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</si>
  <si>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</si>
  <si>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</si>
  <si>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</si>
  <si>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</si>
  <si>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</si>
  <si>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</si>
  <si>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</si>
  <si>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</si>
  <si>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</si>
  <si>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</si>
  <si>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</si>
  <si>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</si>
  <si>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</si>
  <si>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</si>
  <si>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</si>
  <si>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</si>
  <si>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</si>
  <si>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</si>
  <si>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</si>
  <si>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</si>
  <si>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</si>
  <si>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</si>
  <si>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</si>
  <si>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</si>
  <si>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</si>
  <si>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</si>
  <si>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</si>
  <si>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</si>
  <si>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</si>
  <si>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</si>
  <si>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</si>
  <si>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</si>
  <si>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</si>
  <si>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</si>
  <si>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</si>
  <si>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</si>
  <si>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</si>
  <si>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</si>
  <si>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</si>
  <si>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</si>
  <si>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</si>
  <si>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</si>
  <si>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</si>
  <si>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</si>
  <si>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</si>
  <si>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</si>
  <si>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</si>
  <si>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</si>
  <si>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</si>
  <si>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</si>
  <si>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</si>
  <si>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</si>
  <si>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</si>
  <si>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</si>
  <si>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</si>
  <si>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</si>
  <si>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</si>
  <si>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</si>
  <si>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</si>
  <si>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</si>
  <si>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</si>
  <si>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</si>
  <si>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</si>
  <si>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</si>
  <si>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</si>
  <si>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</si>
  <si>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</si>
  <si>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</si>
  <si>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</si>
  <si>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</si>
  <si>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</si>
  <si>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</si>
  <si>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</si>
  <si>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</si>
  <si>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</si>
  <si>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</si>
  <si>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</si>
  <si>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</si>
  <si>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</si>
  <si>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</si>
  <si>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</si>
  <si>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</si>
  <si>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</si>
  <si>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</si>
  <si>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</si>
  <si>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</si>
  <si>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</si>
  <si>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</si>
  <si>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</si>
  <si>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</si>
  <si>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</si>
  <si>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</si>
  <si>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</si>
  <si>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</si>
  <si>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</si>
  <si>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</si>
  <si>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</si>
  <si>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</si>
  <si>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</si>
  <si>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</si>
  <si>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</si>
  <si>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</si>
  <si>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</si>
  <si>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</si>
  <si>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</si>
  <si>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</si>
  <si>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</si>
  <si>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</si>
  <si>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</si>
  <si>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</si>
  <si>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</si>
  <si>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</si>
  <si>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</si>
  <si>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</si>
  <si>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</si>
  <si>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</si>
  <si>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</si>
  <si>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</si>
  <si>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</si>
  <si>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</si>
  <si>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</si>
  <si>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</si>
  <si>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</si>
  <si>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</si>
  <si>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</si>
  <si>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</si>
  <si>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</si>
  <si>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</si>
  <si>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</si>
  <si>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</si>
  <si>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</si>
  <si>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</si>
  <si>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</si>
  <si>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</si>
  <si>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</si>
  <si>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</si>
  <si>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</si>
  <si>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</si>
  <si>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</si>
  <si>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</si>
  <si>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</si>
  <si>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</si>
  <si>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</si>
  <si>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</si>
  <si>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</si>
  <si>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</si>
  <si>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</si>
  <si>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</si>
  <si>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</si>
  <si>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</si>
  <si>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</si>
  <si>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</si>
  <si>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</si>
  <si>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</si>
  <si>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</si>
  <si>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</si>
  <si>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</si>
  <si>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</si>
  <si>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</si>
  <si>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</si>
  <si>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</si>
  <si>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</si>
  <si>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</si>
  <si>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</si>
  <si>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</si>
  <si>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</si>
  <si>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</si>
  <si>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</si>
  <si>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</si>
  <si>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</si>
  <si>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</si>
  <si>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</si>
  <si>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</si>
  <si>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</si>
  <si>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</si>
  <si>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</si>
  <si>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</si>
  <si>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</si>
  <si>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</si>
  <si>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</si>
  <si>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</si>
  <si>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</si>
  <si>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</si>
  <si>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</si>
  <si>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</si>
  <si>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</si>
  <si>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</si>
  <si>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</si>
  <si>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</si>
  <si>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</si>
  <si>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</si>
  <si>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</si>
  <si>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</si>
  <si>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</si>
  <si>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</si>
  <si>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</si>
  <si>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</si>
  <si>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</si>
  <si>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</si>
  <si>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</si>
  <si>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</si>
  <si>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</si>
  <si>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</si>
  <si>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</si>
  <si>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</si>
  <si>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</si>
  <si>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</si>
  <si>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</si>
  <si>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</si>
  <si>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</si>
  <si>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</si>
  <si>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</si>
  <si>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</si>
  <si>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</si>
  <si>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</si>
  <si>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</si>
  <si>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</si>
  <si>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</si>
  <si>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</si>
  <si>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</si>
  <si>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</si>
  <si>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</si>
  <si>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</si>
  <si>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</si>
  <si>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</si>
  <si>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</si>
  <si>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</si>
  <si>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</si>
  <si>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</si>
  <si>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</si>
  <si>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</si>
  <si>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</si>
  <si>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</si>
  <si>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</si>
  <si>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</si>
  <si>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</si>
  <si>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</si>
  <si>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</si>
  <si>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</si>
  <si>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</si>
  <si>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</si>
  <si>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</si>
  <si>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</si>
  <si>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</si>
  <si>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</si>
  <si>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</si>
  <si>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</si>
  <si>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</si>
  <si>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</si>
  <si>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</si>
  <si>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</si>
  <si>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</si>
  <si>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</si>
  <si>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</si>
  <si>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</si>
  <si>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</si>
  <si>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</si>
  <si>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</si>
  <si>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</si>
  <si>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</si>
  <si>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</si>
  <si>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</si>
  <si>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</si>
  <si>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</si>
  <si>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</si>
  <si>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</si>
  <si>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</si>
  <si>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</si>
  <si>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</si>
  <si>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</si>
  <si>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</si>
  <si>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</si>
  <si>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</si>
  <si>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</si>
  <si>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</si>
  <si>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</si>
  <si>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</si>
  <si>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</si>
  <si>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</si>
  <si>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</si>
  <si>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</si>
  <si>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</si>
  <si>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</si>
  <si>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</si>
  <si>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</si>
  <si>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</si>
  <si>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</si>
  <si>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</si>
  <si>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</si>
  <si>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</si>
  <si>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</si>
  <si>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</si>
  <si>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</si>
  <si>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</si>
  <si>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</si>
  <si>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</si>
  <si>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</si>
  <si>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</si>
  <si>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</si>
  <si>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</si>
  <si>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</si>
  <si>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</si>
  <si>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</si>
  <si>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</si>
  <si>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</si>
  <si>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</si>
  <si>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</si>
  <si>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</si>
  <si>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</si>
  <si>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</si>
  <si>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</si>
  <si>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</si>
  <si>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</si>
  <si>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</si>
  <si>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</si>
  <si>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</si>
  <si>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</si>
  <si>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</si>
  <si>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</si>
  <si>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</si>
  <si>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</si>
  <si>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</si>
  <si>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</si>
  <si>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</si>
  <si>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</si>
  <si>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</si>
  <si>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</si>
  <si>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</si>
  <si>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</si>
  <si>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</si>
  <si>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</si>
  <si>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</si>
  <si>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</si>
  <si>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</si>
  <si>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</si>
  <si>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</si>
  <si>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</si>
  <si>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</si>
  <si>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</si>
  <si>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</si>
  <si>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</si>
  <si>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</si>
  <si>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</si>
  <si>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</si>
  <si>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</si>
  <si>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</si>
  <si>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</si>
  <si>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</si>
  <si>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</si>
  <si>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</si>
  <si>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</si>
  <si>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</si>
  <si>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</si>
  <si>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</si>
  <si>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</si>
  <si>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</si>
  <si>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</si>
  <si>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</si>
  <si>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</si>
  <si>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</si>
  <si>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</si>
  <si>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</si>
  <si>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</si>
  <si>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</si>
  <si>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</si>
  <si>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</si>
  <si>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</si>
  <si>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</si>
  <si>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</si>
  <si>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</si>
  <si>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</si>
  <si>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</si>
  <si>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</si>
  <si>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</si>
  <si>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</si>
  <si>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</si>
  <si>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</si>
  <si>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</si>
  <si>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</si>
  <si>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</si>
  <si>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</si>
  <si>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</si>
  <si>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</si>
  <si>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</si>
  <si>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</si>
  <si>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</si>
  <si>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</si>
  <si>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</si>
  <si>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</si>
  <si>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</si>
  <si>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</si>
  <si>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</si>
  <si>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</si>
  <si>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</si>
  <si>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</si>
  <si>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</si>
  <si>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</si>
  <si>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</si>
  <si>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</si>
  <si>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</si>
  <si>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</si>
  <si>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</si>
  <si>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</si>
  <si>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</si>
  <si>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</si>
  <si>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</si>
  <si>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</si>
  <si>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</si>
  <si>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</si>
  <si>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</si>
  <si>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</si>
  <si>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</si>
  <si>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</si>
  <si>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</si>
  <si>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</si>
  <si>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</si>
  <si>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</si>
  <si>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</si>
  <si>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</si>
  <si>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</si>
  <si>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</si>
  <si>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</si>
  <si>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</si>
  <si>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</si>
  <si>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</si>
  <si>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</si>
  <si>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</si>
  <si>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</si>
  <si>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</si>
  <si>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</si>
  <si>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</si>
  <si>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</si>
  <si>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</si>
  <si>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</si>
  <si>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</si>
  <si>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</si>
  <si>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</si>
  <si>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</si>
  <si>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</si>
  <si>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</si>
  <si>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</si>
  <si>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</si>
  <si>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</si>
  <si>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</si>
  <si>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</si>
  <si>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</si>
  <si>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</si>
  <si>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</si>
  <si>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</si>
  <si>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</si>
  <si>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</si>
  <si>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</si>
  <si>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</si>
  <si>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</si>
  <si>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</si>
  <si>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</si>
  <si>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</si>
  <si>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</si>
  <si>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</si>
  <si>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</si>
  <si>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</si>
  <si>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</si>
  <si>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</si>
  <si>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</si>
  <si>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</si>
  <si>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</si>
  <si>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</si>
  <si>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</si>
  <si>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</si>
  <si>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</si>
  <si>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</si>
  <si>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</si>
  <si>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</si>
  <si>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</si>
  <si>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</si>
  <si>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</si>
  <si>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</si>
  <si>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</si>
  <si>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</si>
  <si>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</si>
  <si>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</si>
  <si>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</si>
  <si>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</si>
  <si>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</si>
  <si>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</si>
  <si>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</si>
  <si>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</si>
  <si>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</si>
  <si>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</si>
  <si>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</si>
  <si>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</si>
  <si>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</si>
  <si>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</si>
  <si>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</si>
  <si>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</si>
  <si>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</si>
  <si>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</si>
  <si>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</si>
  <si>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</si>
  <si>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</si>
  <si>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</si>
  <si>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</si>
  <si>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</si>
  <si>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</si>
  <si>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</si>
  <si>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</si>
  <si>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</si>
  <si>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</si>
  <si>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</si>
  <si>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</si>
  <si>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</si>
  <si>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</si>
  <si>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</si>
  <si>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</si>
  <si>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</si>
  <si>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</si>
  <si>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</si>
  <si>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</si>
  <si>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</si>
  <si>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</si>
  <si>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</si>
  <si>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</si>
  <si>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</si>
  <si>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</si>
  <si>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</si>
  <si>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</si>
  <si>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</si>
  <si>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</si>
  <si>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</si>
  <si>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</si>
  <si>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</si>
  <si>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</si>
  <si>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</si>
  <si>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</si>
  <si>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</si>
  <si>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</si>
  <si>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</si>
  <si>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</si>
  <si>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</si>
  <si>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</si>
  <si>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</si>
  <si>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</si>
  <si>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</si>
  <si>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</si>
  <si>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</si>
  <si>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</si>
  <si>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</si>
  <si>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</si>
  <si>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</si>
  <si>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</si>
  <si>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</si>
  <si>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</si>
  <si>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</si>
  <si>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</si>
  <si>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</si>
  <si>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</si>
  <si>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</si>
  <si>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</si>
  <si>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</si>
  <si>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</si>
  <si>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</si>
  <si>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</si>
  <si>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</si>
  <si>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</si>
  <si>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</si>
  <si>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</si>
  <si>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</si>
  <si>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</si>
  <si>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</si>
  <si>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</si>
  <si>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</si>
  <si>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</si>
  <si>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</si>
  <si>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</si>
  <si>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</si>
  <si>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</si>
  <si>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</si>
  <si>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</si>
  <si>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</si>
  <si>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</si>
  <si>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</si>
  <si>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</si>
  <si>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</si>
  <si>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</si>
  <si>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</si>
  <si>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</si>
  <si>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</si>
  <si>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</si>
  <si>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</si>
  <si>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</si>
  <si>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</si>
  <si>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</si>
  <si>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</si>
  <si>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</si>
  <si>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</si>
  <si>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</si>
  <si>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</si>
  <si>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</si>
  <si>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</si>
  <si>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</si>
  <si>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</si>
  <si>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</si>
  <si>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</si>
  <si>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</si>
  <si>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</si>
  <si>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</si>
  <si>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</si>
  <si>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</si>
  <si>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</si>
  <si>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</si>
  <si>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</si>
  <si>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</si>
  <si>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</si>
  <si>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</si>
  <si>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</si>
  <si>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</si>
  <si>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</si>
  <si>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</si>
  <si>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</si>
  <si>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</si>
  <si>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</si>
  <si>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</si>
  <si>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</si>
  <si>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</si>
  <si>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</si>
  <si>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</si>
  <si>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</si>
  <si>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</si>
  <si>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</si>
  <si>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</si>
  <si>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</si>
  <si>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</si>
  <si>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</si>
  <si>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</si>
  <si>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</si>
  <si>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</si>
  <si>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</si>
  <si>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</si>
  <si>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</si>
  <si>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</si>
  <si>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</si>
  <si>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</si>
  <si>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</si>
  <si>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</si>
  <si>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</si>
  <si>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</si>
  <si>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</si>
  <si>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</si>
  <si>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</si>
  <si>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</si>
  <si>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</si>
  <si>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</si>
  <si>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</si>
  <si>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</si>
  <si>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</si>
  <si>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</si>
  <si>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</si>
  <si>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</si>
  <si>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</si>
  <si>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</si>
  <si>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</si>
  <si>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</si>
  <si>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</si>
  <si>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</si>
  <si>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</si>
  <si>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</si>
  <si>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</si>
  <si>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</si>
  <si>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</si>
  <si>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</si>
  <si>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</si>
  <si>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</si>
  <si>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</si>
  <si>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</si>
  <si>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</si>
  <si>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</si>
  <si>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</si>
  <si>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</si>
  <si>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</si>
  <si>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</si>
  <si>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</si>
  <si>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</si>
  <si>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</si>
  <si>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</si>
  <si>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</si>
  <si>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</si>
  <si>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</si>
  <si>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</si>
  <si>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</si>
  <si>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</si>
  <si>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</si>
  <si>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</si>
  <si>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</si>
  <si>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</si>
  <si>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</si>
  <si>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</si>
  <si>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</si>
  <si>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</si>
  <si>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</si>
  <si>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</si>
  <si>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</si>
  <si>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</si>
  <si>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</si>
  <si>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</si>
  <si>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</si>
  <si>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</si>
  <si>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</si>
  <si>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</si>
  <si>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</si>
  <si>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</si>
  <si>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</si>
  <si>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</si>
  <si>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</si>
  <si>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</si>
  <si>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</si>
  <si>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</si>
  <si>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</si>
  <si>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</si>
  <si>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</si>
  <si>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</si>
  <si>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</si>
  <si>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</si>
  <si>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</si>
  <si>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</si>
  <si>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</si>
  <si>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</si>
  <si>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</si>
  <si>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</si>
  <si>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</si>
  <si>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</si>
  <si>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</si>
  <si>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</si>
  <si>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</si>
  <si>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</si>
  <si>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</si>
  <si>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</si>
  <si>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</si>
  <si>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</si>
  <si>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</si>
  <si>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</si>
  <si>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</si>
  <si>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</si>
  <si>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</si>
  <si>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</si>
  <si>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</si>
  <si>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</si>
  <si>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</si>
  <si>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</si>
  <si>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</si>
  <si>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</si>
  <si>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</si>
  <si>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</si>
  <si>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</si>
  <si>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</si>
  <si>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</si>
  <si>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</si>
  <si>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</si>
  <si>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</si>
  <si>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</si>
  <si>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</si>
  <si>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</si>
  <si>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</si>
  <si>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</si>
  <si>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</si>
  <si>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</si>
  <si>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</si>
  <si>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</si>
  <si>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</si>
  <si>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</si>
  <si>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</si>
  <si>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</si>
  <si>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</si>
  <si>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</si>
  <si>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</si>
  <si>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</si>
  <si>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</si>
  <si>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</si>
  <si>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</si>
  <si>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</si>
  <si>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</si>
  <si>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</si>
  <si>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</si>
  <si>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</si>
  <si>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</si>
  <si>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</si>
  <si>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</si>
  <si>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</si>
  <si>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</si>
  <si>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</si>
  <si>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</si>
  <si>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</si>
  <si>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</si>
  <si>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</si>
  <si>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</si>
  <si>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</si>
  <si>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</si>
  <si>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</si>
  <si>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</si>
  <si>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</si>
  <si>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</si>
  <si>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</si>
  <si>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</si>
  <si>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</si>
  <si>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</si>
  <si>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</si>
  <si>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</si>
  <si>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</si>
  <si>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</si>
  <si>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</si>
  <si>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</si>
  <si>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</si>
  <si>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</si>
  <si>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</si>
  <si>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</si>
  <si>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</si>
  <si>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</si>
  <si>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</si>
  <si>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</si>
  <si>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</si>
  <si>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</si>
  <si>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</si>
  <si>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</si>
  <si>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</si>
  <si>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</si>
  <si>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</si>
  <si>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</si>
  <si>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</si>
  <si>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</si>
  <si>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</si>
  <si>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</si>
  <si>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</si>
  <si>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</si>
  <si>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</si>
  <si>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</si>
  <si>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</si>
  <si>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</si>
  <si>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</si>
  <si>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</si>
  <si>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</si>
  <si>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</si>
  <si>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</si>
  <si>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</si>
  <si>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</si>
  <si>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</si>
  <si>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</si>
  <si>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</si>
  <si>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</si>
  <si>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</si>
  <si>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</si>
  <si>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</si>
  <si>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</si>
  <si>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</si>
  <si>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</si>
  <si>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</si>
  <si>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</si>
  <si>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</si>
  <si>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</si>
  <si>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</si>
  <si>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</si>
  <si>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</si>
  <si>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</si>
  <si>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</si>
  <si>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</si>
  <si>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</si>
  <si>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</si>
  <si>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</si>
  <si>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</si>
  <si>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</si>
  <si>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</si>
  <si>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</si>
  <si>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</si>
  <si>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</si>
  <si>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</si>
  <si>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</si>
  <si>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</si>
  <si>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</si>
  <si>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</si>
  <si>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</si>
  <si>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</si>
  <si>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</si>
  <si>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</si>
  <si>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</si>
  <si>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</si>
  <si>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</si>
  <si>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</si>
  <si>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</si>
  <si>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</si>
  <si>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</si>
  <si>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</si>
  <si>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</si>
  <si>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</si>
  <si>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</si>
  <si>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</si>
  <si>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</si>
  <si>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</si>
  <si>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</si>
  <si>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</si>
  <si>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</si>
  <si>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</si>
  <si>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</si>
  <si>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</si>
  <si>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</si>
  <si>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</si>
  <si>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</si>
  <si>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</si>
  <si>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</si>
  <si>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</si>
  <si>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</si>
  <si>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</si>
  <si>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</si>
  <si>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</si>
  <si>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</si>
  <si>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</si>
  <si>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</si>
  <si>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</si>
  <si>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</si>
  <si>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</si>
  <si>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</si>
  <si>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</si>
  <si>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</si>
  <si>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</si>
  <si>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</si>
  <si>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</si>
  <si>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</si>
  <si>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</si>
  <si>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</si>
  <si>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</si>
  <si>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</si>
  <si>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</si>
  <si>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</si>
  <si>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</si>
  <si>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</si>
  <si>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</si>
  <si>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</si>
  <si>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</si>
  <si>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</si>
  <si>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</si>
  <si>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</si>
  <si>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</si>
  <si>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</si>
  <si>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</si>
  <si>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</si>
  <si>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</si>
  <si>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</si>
  <si>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</si>
  <si>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</si>
  <si>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</si>
  <si>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</si>
  <si>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</si>
  <si>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</si>
  <si>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</si>
  <si>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</si>
  <si>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</si>
  <si>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</si>
  <si>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</si>
  <si>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</si>
  <si>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</si>
  <si>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</si>
  <si>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</si>
  <si>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</si>
  <si>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</si>
  <si>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</si>
  <si>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</si>
  <si>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</si>
  <si>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</si>
  <si>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</si>
  <si>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</si>
  <si>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</si>
  <si>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</si>
  <si>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</si>
  <si>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</si>
  <si>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</si>
  <si>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</si>
  <si>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</si>
  <si>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</si>
  <si>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</si>
  <si>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</si>
  <si>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</si>
  <si>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</si>
  <si>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</si>
  <si>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</si>
  <si>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</si>
  <si>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</si>
  <si>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</si>
  <si>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</si>
  <si>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</si>
  <si>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</si>
  <si>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</si>
  <si>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</si>
  <si>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</si>
  <si>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</si>
  <si>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</si>
  <si>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</si>
  <si>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</si>
  <si>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</si>
  <si>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</si>
  <si>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</si>
  <si>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</si>
  <si>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</si>
  <si>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</si>
  <si>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</si>
  <si>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</si>
  <si>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</si>
  <si>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</si>
  <si>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</si>
  <si>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</si>
  <si>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</si>
  <si>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</si>
  <si>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</si>
  <si>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</si>
  <si>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</si>
  <si>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</si>
  <si>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</si>
  <si>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</si>
  <si>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</si>
  <si>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</si>
  <si>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</si>
  <si>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</si>
  <si>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</si>
  <si>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</si>
  <si>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</si>
  <si>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</si>
  <si>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</si>
  <si>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</si>
  <si>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</si>
  <si>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</si>
  <si>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</si>
  <si>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</si>
  <si>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</si>
  <si>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</si>
  <si>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</si>
  <si>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</si>
  <si>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</si>
  <si>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</si>
  <si>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</si>
  <si>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</si>
  <si>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</si>
  <si>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</si>
  <si>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</si>
  <si>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</si>
  <si>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</si>
  <si>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</si>
  <si>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</si>
  <si>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</si>
  <si>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</si>
  <si>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</si>
  <si>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</si>
  <si>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</si>
  <si>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</si>
  <si>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</si>
  <si>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</si>
  <si>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</si>
  <si>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</si>
  <si>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</si>
  <si>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</si>
  <si>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</si>
  <si>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</si>
  <si>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</si>
  <si>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</si>
  <si>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</si>
  <si>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</si>
  <si>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</si>
  <si>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</si>
  <si>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</si>
  <si>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</si>
  <si>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</si>
  <si>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</si>
  <si>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</si>
  <si>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</si>
  <si>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</si>
  <si>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</si>
  <si>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</si>
  <si>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</si>
  <si>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</si>
  <si>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</si>
  <si>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</si>
  <si>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</si>
  <si>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</si>
  <si>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</si>
  <si>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</si>
  <si>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</si>
  <si>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</si>
  <si>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</si>
  <si>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</si>
  <si>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</si>
  <si>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</si>
  <si>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</si>
  <si>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</si>
  <si>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</si>
  <si>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</si>
  <si>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</si>
  <si>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</si>
  <si>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</si>
  <si>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</si>
  <si>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</si>
  <si>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</si>
  <si>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</si>
  <si>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</si>
  <si>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</si>
  <si>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</si>
  <si>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</si>
  <si>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</si>
  <si>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</si>
  <si>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</si>
  <si>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</si>
  <si>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</si>
  <si>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</si>
  <si>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</si>
  <si>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</si>
  <si>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</si>
  <si>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</si>
  <si>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</si>
  <si>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</si>
  <si>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</si>
  <si>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</si>
  <si>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</si>
  <si>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</si>
  <si>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</si>
  <si>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</si>
  <si>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</si>
  <si>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</si>
  <si>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</si>
  <si>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</si>
  <si>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</si>
  <si>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</si>
  <si>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</si>
  <si>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</si>
  <si>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</si>
  <si>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</si>
  <si>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</si>
  <si>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</si>
  <si>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</si>
  <si>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</si>
  <si>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</si>
  <si>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</si>
  <si>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</si>
  <si>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</si>
  <si>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</si>
  <si>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</si>
  <si>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</si>
  <si>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</si>
  <si>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</si>
  <si>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</si>
  <si>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</si>
  <si>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</si>
  <si>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</si>
  <si>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</si>
  <si>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</si>
  <si>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</si>
  <si>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</si>
  <si>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</si>
  <si>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</si>
  <si>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</si>
  <si>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</si>
  <si>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</si>
  <si>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</si>
  <si>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</si>
  <si>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</si>
  <si>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</si>
  <si>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</si>
  <si>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</si>
  <si>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</si>
  <si>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</si>
  <si>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</si>
  <si>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</si>
  <si>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</si>
  <si>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</si>
  <si>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</si>
  <si>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</si>
  <si>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</si>
  <si>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</si>
  <si>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</si>
  <si>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</si>
  <si>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</si>
  <si>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</si>
  <si>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</si>
  <si>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</si>
  <si>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</si>
  <si>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</si>
  <si>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</si>
  <si>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</si>
  <si>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</si>
  <si>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</si>
  <si>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</si>
  <si>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</si>
  <si>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</si>
  <si>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</si>
  <si>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</si>
  <si>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</si>
  <si>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</si>
  <si>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</si>
  <si>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</si>
  <si>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</si>
  <si>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</si>
  <si>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</si>
  <si>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</si>
  <si>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</si>
  <si>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</si>
  <si>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</si>
  <si>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</si>
  <si>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</si>
  <si>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</si>
  <si>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</si>
  <si>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</si>
  <si>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</si>
  <si>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</si>
  <si>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</si>
  <si>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</si>
  <si>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</si>
  <si>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</si>
  <si>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</si>
  <si>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</si>
  <si>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</si>
  <si>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</si>
  <si>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</si>
  <si>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</si>
  <si>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</si>
  <si>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</si>
  <si>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</si>
  <si>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</si>
  <si>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</si>
  <si>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</si>
  <si>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</si>
  <si>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</si>
  <si>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</si>
  <si>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</si>
  <si>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</si>
  <si>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</si>
  <si>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</si>
  <si>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</si>
  <si>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</si>
  <si>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</si>
  <si>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</si>
  <si>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</si>
  <si>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</si>
  <si>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</si>
  <si>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</si>
  <si>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</si>
  <si>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</si>
  <si>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</si>
  <si>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</si>
  <si>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</si>
  <si>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</si>
  <si>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</si>
  <si>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</si>
  <si>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</si>
  <si>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</si>
  <si>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</si>
  <si>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</si>
  <si>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</si>
  <si>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</si>
  <si>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</si>
  <si>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</si>
  <si>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</si>
  <si>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</si>
  <si>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</si>
  <si>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</si>
  <si>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</si>
  <si>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</si>
  <si>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</si>
  <si>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</si>
  <si>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</si>
  <si>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</si>
  <si>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</si>
  <si>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</si>
  <si>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</si>
  <si>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</si>
  <si>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</si>
  <si>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</si>
  <si>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</si>
  <si>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</si>
  <si>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</si>
  <si>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</si>
  <si>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</si>
  <si>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</si>
  <si>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</si>
  <si>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</si>
  <si>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</si>
  <si>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</si>
  <si>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</si>
  <si>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</si>
  <si>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</si>
  <si>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</si>
  <si>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</si>
  <si>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</si>
  <si>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</si>
  <si>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</si>
  <si>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</si>
  <si>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</si>
  <si>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</si>
  <si>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</si>
  <si>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</si>
  <si>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</si>
  <si>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</si>
  <si>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</si>
  <si>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</si>
  <si>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</si>
  <si>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</si>
  <si>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</si>
  <si>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</si>
  <si>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</si>
  <si>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</si>
  <si>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</si>
  <si>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</si>
  <si>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</si>
  <si>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</si>
  <si>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</si>
  <si>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</si>
  <si>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</si>
  <si>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</si>
  <si>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</si>
  <si>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</si>
  <si>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</si>
  <si>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</si>
  <si>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</si>
  <si>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</si>
  <si>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</si>
  <si>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</si>
  <si>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</si>
  <si>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</si>
  <si>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</si>
  <si>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</si>
  <si>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</si>
  <si>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</si>
  <si>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</si>
  <si>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</si>
  <si>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</si>
  <si>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</si>
  <si>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</si>
  <si>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</si>
  <si>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</si>
  <si>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</si>
  <si>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</si>
  <si>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</si>
  <si>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</si>
  <si>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</si>
  <si>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</si>
  <si>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</si>
  <si>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</si>
  <si>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</si>
  <si>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</si>
  <si>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</si>
  <si>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</si>
  <si>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</si>
  <si>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</si>
  <si>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</si>
  <si>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</si>
  <si>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</si>
  <si>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</si>
  <si>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</si>
  <si>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</si>
  <si>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</si>
  <si>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</si>
  <si>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</si>
  <si>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</si>
  <si>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</si>
  <si>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</si>
  <si>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</si>
  <si>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</si>
  <si>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</si>
  <si>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</si>
  <si>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</si>
  <si>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</si>
  <si>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</si>
  <si>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</si>
  <si>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</si>
  <si>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</si>
  <si>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</si>
  <si>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</si>
  <si>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</si>
  <si>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</si>
  <si>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</si>
  <si>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</si>
  <si>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</si>
  <si>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</si>
  <si>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</si>
  <si>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</si>
  <si>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</si>
  <si>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</si>
  <si>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</si>
  <si>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</si>
  <si>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</si>
  <si>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</si>
  <si>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</si>
  <si>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</si>
  <si>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</si>
  <si>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</si>
  <si>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</si>
  <si>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</si>
  <si>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</si>
  <si>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</si>
  <si>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</si>
  <si>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</si>
  <si>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</si>
  <si>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</si>
  <si>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</si>
  <si>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</si>
  <si>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</si>
  <si>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</si>
  <si>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</si>
  <si>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</si>
  <si>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</si>
  <si>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</si>
  <si>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</si>
  <si>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</si>
  <si>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</si>
  <si>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</si>
  <si>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</si>
  <si>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</si>
  <si>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</si>
  <si>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</si>
  <si>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</si>
  <si>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</si>
  <si>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</si>
  <si>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</si>
  <si>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</si>
  <si>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</si>
  <si>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</si>
  <si>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</si>
  <si>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</si>
  <si>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</si>
  <si>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</si>
  <si>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</si>
  <si>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</si>
  <si>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</si>
  <si>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</si>
  <si>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</si>
  <si>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</si>
  <si>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</si>
  <si>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</si>
  <si>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</si>
  <si>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</si>
  <si>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</si>
  <si>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</si>
  <si>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</si>
  <si>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</si>
  <si>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</si>
  <si>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</si>
  <si>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</si>
  <si>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</si>
  <si>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</si>
  <si>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</si>
  <si>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</si>
  <si>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</si>
  <si>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</si>
  <si>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</si>
  <si>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</si>
  <si>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</si>
  <si>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</si>
  <si>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</si>
  <si>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</si>
  <si>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</si>
  <si>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</si>
  <si>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</si>
  <si>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</si>
  <si>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</si>
  <si>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</si>
  <si>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</si>
  <si>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</si>
  <si>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</si>
  <si>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</si>
  <si>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</si>
  <si>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</si>
  <si>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</si>
  <si>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</si>
  <si>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</si>
  <si>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</si>
  <si>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</si>
  <si>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</si>
  <si>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</si>
  <si>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</si>
  <si>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</si>
  <si>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</si>
  <si>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</si>
  <si>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</si>
  <si>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</si>
  <si>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</si>
  <si>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</si>
  <si>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</si>
  <si>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</si>
  <si>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</si>
  <si>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</si>
  <si>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</si>
  <si>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</si>
  <si>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</si>
  <si>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</si>
  <si>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</si>
  <si>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</si>
  <si>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</si>
  <si>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</si>
  <si>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</si>
  <si>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</si>
  <si>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</si>
  <si>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</si>
  <si>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</si>
  <si>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</si>
  <si>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</si>
  <si>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</si>
  <si>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</si>
  <si>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</si>
  <si>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</si>
  <si>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</si>
  <si>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</si>
  <si>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</si>
  <si>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</si>
  <si>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</si>
  <si>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</si>
  <si>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</si>
  <si>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</si>
  <si>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</si>
  <si>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</si>
  <si>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</si>
  <si>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</si>
  <si>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</si>
  <si>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</si>
  <si>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</si>
  <si>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</si>
  <si>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</si>
  <si>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</si>
  <si>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</si>
  <si>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</si>
  <si>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</si>
  <si>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</si>
  <si>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</si>
  <si>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</si>
  <si>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</si>
  <si>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</si>
  <si>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</si>
  <si>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</si>
  <si>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</si>
  <si>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</si>
  <si>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</si>
  <si>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</si>
  <si>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</si>
  <si>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</si>
  <si>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</si>
  <si>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</si>
  <si>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</si>
  <si>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</si>
  <si>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</si>
  <si>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</si>
  <si>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</si>
  <si>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</si>
  <si>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</si>
  <si>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</si>
  <si>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</si>
  <si>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</si>
  <si>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</si>
  <si>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</si>
  <si>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</si>
  <si>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</si>
  <si>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</si>
  <si>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</si>
  <si>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</si>
  <si>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</si>
  <si>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</si>
  <si>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</si>
  <si>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</si>
  <si>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</si>
  <si>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</si>
  <si>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</si>
  <si>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</si>
  <si>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</si>
  <si>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</si>
  <si>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</si>
  <si>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</si>
  <si>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</si>
  <si>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</si>
  <si>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</si>
  <si>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</si>
  <si>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</si>
  <si>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</si>
  <si>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</si>
  <si>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</si>
  <si>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</si>
  <si>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</si>
  <si>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</si>
  <si>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</si>
  <si>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</si>
  <si>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</si>
  <si>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</si>
  <si>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</si>
  <si>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</si>
  <si>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</si>
  <si>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</si>
  <si>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</si>
  <si>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</si>
  <si>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</si>
  <si>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</si>
  <si>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</si>
  <si>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</si>
  <si>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</si>
  <si>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</si>
  <si>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</si>
  <si>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</si>
  <si>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</si>
  <si>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</si>
  <si>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</si>
  <si>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</si>
  <si>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</si>
  <si>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</si>
  <si>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</si>
  <si>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</si>
  <si>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</si>
  <si>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</si>
  <si>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</si>
  <si>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</si>
  <si>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</si>
  <si>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</si>
  <si>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</si>
  <si>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</si>
  <si>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</si>
  <si>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</si>
  <si>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</si>
  <si>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</si>
  <si>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</si>
  <si>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</si>
  <si>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</si>
  <si>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</si>
  <si>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</si>
  <si>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</si>
  <si>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</si>
  <si>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</si>
  <si>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</si>
  <si>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</si>
  <si>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</si>
  <si>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</si>
  <si>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</si>
  <si>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</si>
  <si>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</si>
  <si>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</si>
  <si>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</si>
  <si>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</si>
  <si>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</si>
  <si>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</si>
  <si>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</si>
  <si>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</si>
  <si>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</si>
  <si>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</si>
  <si>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</si>
  <si>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</si>
  <si>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</si>
  <si>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</si>
  <si>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</si>
  <si>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</si>
  <si>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</si>
  <si>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</si>
  <si>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</si>
  <si>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</si>
  <si>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</si>
  <si>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</si>
  <si>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</si>
  <si>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</si>
  <si>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</si>
  <si>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</si>
  <si>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</si>
  <si>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</si>
  <si>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</si>
  <si>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</si>
  <si>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</si>
  <si>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</si>
  <si>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</si>
  <si>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</si>
  <si>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</si>
  <si>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</si>
  <si>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</si>
  <si>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</si>
  <si>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</si>
  <si>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</si>
  <si>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</si>
  <si>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</si>
  <si>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</si>
  <si>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</si>
  <si>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</si>
  <si>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</si>
  <si>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</si>
  <si>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</si>
  <si>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</si>
  <si>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</si>
  <si>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</si>
  <si>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</si>
  <si>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</si>
  <si>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</si>
  <si>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</si>
  <si>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</si>
  <si>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</si>
  <si>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</si>
  <si>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</si>
  <si>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</si>
  <si>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</si>
  <si>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</si>
  <si>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</si>
  <si>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</si>
  <si>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</si>
  <si>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</si>
  <si>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</si>
  <si>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</si>
  <si>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</si>
  <si>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</si>
  <si>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</si>
  <si>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</si>
  <si>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</si>
  <si>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</si>
  <si>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</si>
  <si>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</si>
  <si>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</si>
  <si>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</si>
  <si>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</si>
  <si>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</si>
  <si>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</si>
  <si>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</si>
  <si>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</si>
  <si>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</si>
  <si>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</si>
  <si>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</si>
  <si>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</si>
  <si>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</si>
  <si>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</si>
  <si>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</si>
  <si>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</si>
  <si>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</si>
  <si>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</si>
  <si>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</si>
  <si>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</si>
  <si>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</si>
  <si>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</si>
  <si>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</si>
  <si>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</si>
  <si>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</si>
  <si>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</si>
  <si>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</si>
  <si>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</si>
  <si>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</si>
  <si>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</si>
  <si>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</si>
  <si>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</si>
  <si>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</si>
  <si>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</si>
  <si>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</si>
  <si>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</si>
  <si>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</si>
  <si>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</si>
  <si>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</si>
  <si>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</si>
  <si>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</si>
  <si>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</si>
  <si>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</si>
  <si>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</si>
  <si>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</si>
  <si>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</si>
  <si>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</si>
  <si>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</si>
  <si>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</si>
  <si>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</si>
  <si>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</si>
  <si>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</si>
  <si>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</si>
  <si>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</si>
  <si>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</si>
  <si>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</si>
  <si>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</si>
  <si>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</si>
  <si>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</si>
  <si>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</si>
  <si>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</si>
  <si>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</si>
  <si>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</si>
  <si>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</si>
  <si>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</si>
  <si>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</si>
  <si>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</si>
  <si>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</si>
  <si>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</si>
  <si>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</si>
  <si>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</si>
  <si>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</si>
  <si>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</si>
  <si>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</si>
  <si>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</si>
  <si>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</si>
  <si>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</si>
  <si>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</si>
  <si>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</si>
  <si>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</si>
  <si>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</si>
  <si>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</si>
  <si>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</si>
  <si>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</si>
  <si>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</si>
  <si>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</si>
  <si>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</si>
  <si>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</si>
  <si>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</si>
  <si>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</si>
  <si>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</si>
  <si>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</si>
  <si>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</si>
  <si>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</si>
  <si>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</si>
  <si>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</si>
  <si>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</si>
  <si>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</si>
  <si>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</si>
  <si>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</si>
  <si>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</si>
  <si>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</si>
  <si>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</si>
  <si>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</si>
  <si>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</si>
  <si>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</si>
  <si>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</si>
  <si>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</si>
  <si>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</si>
  <si>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</si>
  <si>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</si>
  <si>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</si>
  <si>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</si>
  <si>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</si>
  <si>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</si>
  <si>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</si>
  <si>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</si>
  <si>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</si>
  <si>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</si>
  <si>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</si>
  <si>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</si>
  <si>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</si>
  <si>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</si>
  <si>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</si>
  <si>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</si>
  <si>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</si>
  <si>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</si>
  <si>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</si>
  <si>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</si>
  <si>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</si>
  <si>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</si>
  <si>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</si>
  <si>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</si>
  <si>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</si>
  <si>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</si>
  <si>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</si>
  <si>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</si>
  <si>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</si>
  <si>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</si>
  <si>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</si>
  <si>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</si>
  <si>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</si>
  <si>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</si>
  <si>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</si>
  <si>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</si>
  <si>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</si>
  <si>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</si>
  <si>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</si>
  <si>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</si>
  <si>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</si>
  <si>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</si>
  <si>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</si>
  <si>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</si>
  <si>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</si>
  <si>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</si>
  <si>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</si>
  <si>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</si>
  <si>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</si>
  <si>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</si>
  <si>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</si>
  <si>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</si>
  <si>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</si>
  <si>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</si>
  <si>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</si>
  <si>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</si>
  <si>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</si>
  <si>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</si>
  <si>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</si>
  <si>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</si>
  <si>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</si>
  <si>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</si>
  <si>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</si>
  <si>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</si>
  <si>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</si>
  <si>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</si>
  <si>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</si>
  <si>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</si>
  <si>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</si>
  <si>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</si>
  <si>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</si>
  <si>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</si>
  <si>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</si>
  <si>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</si>
  <si>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</si>
  <si>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</si>
  <si>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</si>
  <si>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</si>
  <si>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</si>
  <si>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</si>
  <si>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</si>
  <si>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</si>
  <si>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</si>
  <si>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</si>
  <si>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</si>
  <si>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</si>
  <si>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</si>
  <si>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</si>
  <si>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</si>
  <si>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</si>
  <si>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</si>
  <si>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</si>
  <si>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</si>
  <si>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</si>
  <si>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</si>
  <si>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</si>
  <si>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</si>
  <si>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</si>
  <si>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</si>
  <si>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</si>
  <si>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</si>
  <si>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</si>
  <si>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</si>
  <si>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</si>
  <si>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</si>
  <si>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</si>
  <si>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</si>
  <si>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</si>
  <si>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</si>
  <si>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</si>
  <si>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</si>
  <si>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</si>
  <si>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</si>
  <si>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</si>
  <si>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</si>
  <si>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</si>
  <si>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</si>
  <si>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</si>
  <si>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</si>
  <si>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</si>
  <si>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</si>
  <si>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</si>
  <si>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</si>
  <si>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</si>
  <si>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</si>
  <si>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</si>
  <si>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</si>
  <si>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</si>
  <si>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</si>
  <si>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</si>
  <si>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</si>
  <si>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</si>
  <si>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</si>
  <si>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</si>
  <si>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</si>
  <si>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</si>
  <si>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</si>
  <si>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</si>
  <si>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</si>
  <si>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</si>
  <si>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</si>
  <si>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</si>
  <si>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</si>
  <si>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</si>
  <si>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</si>
  <si>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</si>
  <si>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</si>
  <si>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</si>
  <si>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</si>
  <si>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</si>
  <si>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</si>
  <si>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</si>
  <si>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</si>
  <si>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</si>
  <si>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</si>
  <si>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</si>
  <si>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</si>
  <si>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</si>
  <si>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</si>
  <si>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</si>
  <si>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</si>
  <si>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</si>
  <si>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</si>
  <si>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</si>
  <si>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</si>
  <si>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</si>
  <si>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</si>
  <si>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</si>
  <si>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</si>
  <si>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</si>
  <si>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</si>
  <si>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</si>
  <si>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</si>
  <si>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</si>
  <si>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</si>
  <si>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</si>
  <si>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</si>
  <si>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</si>
  <si>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</si>
  <si>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</si>
  <si>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</si>
  <si>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</si>
  <si>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</si>
  <si>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</si>
  <si>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</si>
  <si>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</si>
  <si>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</si>
  <si>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</si>
  <si>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</si>
  <si>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</si>
  <si>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</si>
  <si>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</si>
  <si>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</si>
  <si>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</si>
  <si>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</si>
  <si>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</si>
  <si>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</si>
  <si>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</si>
  <si>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</si>
  <si>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</si>
  <si>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</si>
  <si>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</si>
  <si>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</si>
  <si>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</si>
  <si>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</si>
  <si>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</si>
  <si>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</si>
  <si>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</si>
  <si>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</si>
  <si>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</si>
  <si>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</si>
  <si>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</si>
  <si>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</si>
  <si>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</si>
  <si>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</si>
  <si>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</si>
  <si>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</si>
  <si>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</si>
  <si>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</si>
  <si>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</si>
  <si>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</si>
  <si>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</si>
  <si>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</si>
  <si>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</si>
  <si>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</si>
  <si>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</si>
  <si>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</si>
  <si>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</si>
  <si>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</si>
  <si>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</si>
  <si>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</si>
  <si>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</si>
  <si>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</si>
  <si>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</si>
  <si>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</si>
  <si>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</si>
  <si>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</si>
  <si>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</si>
  <si>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</si>
  <si>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</si>
  <si>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</si>
  <si>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</si>
  <si>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</si>
  <si>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</si>
  <si>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</si>
  <si>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</si>
  <si>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</si>
  <si>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</si>
  <si>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</si>
  <si>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</si>
  <si>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</si>
  <si>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</si>
  <si>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</si>
  <si>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</si>
  <si>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</si>
  <si>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</si>
  <si>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</si>
  <si>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</si>
  <si>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</si>
  <si>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</si>
  <si>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</si>
  <si>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</si>
  <si>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</si>
  <si>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</si>
  <si>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</si>
  <si>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</si>
  <si>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</si>
  <si>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</si>
  <si>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</si>
  <si>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</si>
  <si>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</si>
  <si>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</si>
  <si>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</si>
  <si>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</si>
  <si>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</si>
  <si>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</si>
  <si>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</si>
  <si>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</si>
  <si>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</si>
  <si>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</si>
  <si>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</si>
  <si>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</si>
  <si>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</si>
  <si>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</si>
  <si>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</si>
  <si>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</si>
  <si>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</si>
  <si>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</si>
  <si>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</si>
  <si>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</si>
  <si>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</si>
  <si>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</si>
  <si>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</si>
  <si>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</si>
  <si>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</si>
  <si>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</si>
  <si>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</si>
  <si>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</si>
  <si>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</si>
  <si>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</si>
  <si>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</si>
  <si>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</si>
  <si>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</si>
  <si>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</si>
  <si>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</si>
  <si>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</si>
  <si>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</si>
  <si>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</si>
  <si>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</si>
  <si>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</si>
  <si>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</si>
  <si>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</si>
  <si>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</si>
  <si>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</si>
  <si>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</si>
  <si>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</si>
  <si>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</si>
  <si>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</si>
  <si>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</si>
  <si>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</si>
  <si>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</si>
  <si>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</si>
  <si>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</si>
  <si>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</si>
  <si>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</si>
  <si>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</si>
  <si>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</si>
  <si>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</si>
  <si>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</si>
  <si>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</si>
  <si>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</si>
  <si>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</si>
  <si>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</si>
  <si>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</si>
  <si>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</si>
  <si>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</si>
  <si>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</si>
  <si>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</si>
  <si>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</si>
  <si>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</si>
  <si>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</si>
  <si>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</si>
  <si>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</si>
  <si>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</si>
  <si>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</si>
  <si>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</si>
  <si>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</si>
  <si>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</si>
  <si>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</si>
  <si>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</si>
  <si>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</si>
  <si>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</si>
  <si>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</si>
  <si>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</si>
  <si>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</si>
  <si>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</si>
  <si>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</si>
  <si>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</si>
  <si>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</si>
  <si>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</si>
  <si>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</si>
  <si>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</si>
  <si>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</si>
  <si>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</si>
  <si>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</si>
  <si>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</si>
  <si>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</si>
  <si>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</si>
  <si>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</si>
  <si>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</si>
  <si>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</si>
  <si>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</si>
  <si>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</si>
  <si>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</si>
  <si>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</si>
  <si>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</si>
  <si>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</si>
  <si>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</si>
  <si>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</si>
  <si>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</si>
  <si>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</si>
  <si>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</si>
  <si>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</si>
  <si>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</si>
  <si>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</si>
  <si>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</si>
  <si>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</si>
  <si>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</si>
  <si>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</si>
  <si>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</si>
  <si>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</si>
  <si>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</si>
  <si>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</si>
  <si>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</si>
  <si>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</si>
  <si>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</si>
  <si>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</si>
  <si>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</si>
  <si>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</si>
  <si>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</si>
  <si>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</si>
  <si>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</si>
  <si>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</si>
  <si>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</si>
  <si>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</si>
  <si>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</si>
  <si>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</si>
  <si>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</si>
  <si>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</si>
  <si>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</si>
  <si>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</si>
  <si>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</si>
  <si>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</si>
  <si>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</si>
  <si>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</si>
  <si>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</si>
  <si>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</si>
  <si>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</si>
  <si>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</si>
  <si>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</si>
  <si>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</si>
  <si>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</si>
  <si>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</si>
  <si>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</si>
  <si>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</si>
  <si>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</si>
  <si>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</si>
  <si>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</si>
  <si>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</si>
  <si>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</si>
  <si>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</si>
  <si>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</si>
  <si>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</si>
  <si>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</si>
  <si>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</si>
  <si>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</si>
  <si>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</si>
  <si>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</si>
  <si>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</si>
  <si>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</si>
  <si>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</si>
  <si>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</si>
  <si>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</si>
  <si>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</si>
  <si>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</si>
  <si>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</si>
  <si>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</si>
  <si>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</si>
  <si>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</si>
  <si>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</si>
  <si>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</si>
  <si>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</si>
  <si>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</si>
  <si>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</si>
  <si>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</si>
  <si>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</si>
  <si>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</si>
  <si>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</si>
  <si>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</si>
  <si>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</si>
  <si>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</si>
  <si>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</si>
  <si>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</si>
  <si>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</si>
  <si>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</si>
  <si>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</si>
  <si>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</si>
  <si>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</si>
  <si>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</si>
  <si>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</si>
  <si>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</si>
  <si>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</si>
  <si>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</si>
  <si>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</si>
  <si>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</si>
  <si>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</si>
  <si>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</si>
  <si>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</si>
  <si>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</si>
  <si>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</si>
  <si>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</si>
  <si>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</si>
  <si>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</si>
  <si>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</si>
  <si>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</si>
  <si>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</si>
  <si>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</si>
  <si>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</si>
  <si>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</si>
  <si>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</si>
  <si>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</si>
  <si>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</si>
  <si>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</si>
  <si>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</si>
  <si>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</si>
  <si>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</si>
  <si>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</si>
  <si>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</si>
  <si>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</si>
  <si>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</si>
  <si>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</si>
  <si>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</si>
  <si>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</si>
  <si>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</si>
  <si>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</si>
  <si>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</si>
  <si>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</si>
  <si>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</si>
  <si>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</si>
  <si>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</si>
  <si>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</si>
  <si>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</si>
  <si>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</si>
  <si>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</si>
  <si>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</si>
  <si>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</si>
  <si>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</si>
  <si>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</si>
  <si>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</si>
  <si>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</si>
  <si>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</si>
  <si>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</si>
  <si>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</si>
  <si>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</si>
  <si>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</si>
  <si>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</si>
  <si>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</si>
  <si>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</si>
  <si>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</si>
  <si>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</si>
  <si>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</si>
  <si>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</si>
  <si>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</si>
  <si>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</si>
  <si>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</si>
  <si>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</si>
  <si>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</si>
  <si>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</si>
  <si>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</si>
  <si>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</si>
  <si>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</si>
  <si>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</si>
  <si>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</si>
  <si>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</si>
  <si>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</si>
  <si>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</si>
  <si>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</si>
  <si>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</si>
  <si>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</si>
  <si>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</si>
  <si>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</si>
  <si>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</si>
  <si>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</si>
  <si>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</si>
  <si>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</si>
  <si>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</si>
  <si>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</si>
  <si>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</si>
  <si>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</si>
  <si>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</si>
  <si>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</si>
  <si>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</si>
  <si>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</si>
  <si>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</si>
  <si>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</si>
  <si>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</si>
  <si>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</si>
  <si>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</si>
  <si>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</si>
  <si>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</si>
  <si>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</si>
  <si>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</si>
  <si>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</si>
  <si>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</si>
  <si>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</si>
  <si>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</si>
  <si>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</si>
  <si>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</si>
  <si>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</si>
  <si>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</si>
  <si>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</si>
  <si>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</si>
  <si>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</si>
  <si>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</si>
  <si>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</si>
  <si>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</si>
  <si>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</si>
  <si>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</si>
  <si>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</si>
  <si>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</si>
  <si>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</si>
  <si>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</si>
  <si>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</si>
  <si>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</si>
  <si>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</si>
  <si>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</si>
  <si>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</si>
  <si>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</si>
  <si>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</si>
  <si>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</si>
  <si>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</si>
  <si>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</si>
  <si>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</si>
  <si>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</si>
  <si>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</si>
  <si>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</si>
  <si>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</si>
  <si>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</si>
  <si>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</si>
  <si>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</si>
  <si>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</si>
  <si>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</si>
  <si>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</si>
  <si>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</si>
  <si>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</si>
  <si>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</si>
  <si>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</si>
  <si>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</si>
  <si>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</si>
  <si>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</si>
  <si>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</si>
  <si>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</si>
  <si>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</si>
  <si>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</si>
  <si>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</si>
  <si>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</si>
  <si>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</si>
  <si>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</si>
  <si>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</si>
  <si>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</si>
  <si>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</si>
  <si>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</si>
  <si>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</si>
  <si>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</si>
  <si>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</si>
  <si>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</si>
  <si>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</si>
  <si>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</si>
  <si>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</si>
  <si>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</si>
  <si>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</si>
  <si>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</si>
  <si>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</si>
  <si>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</si>
  <si>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</si>
  <si>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</si>
  <si>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</si>
  <si>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</si>
  <si>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</si>
  <si>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</si>
  <si>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</si>
  <si>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</si>
  <si>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</si>
  <si>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</si>
  <si>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</si>
  <si>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</si>
  <si>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</si>
  <si>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</si>
  <si>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</si>
  <si>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</si>
  <si>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</si>
  <si>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</si>
  <si>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</si>
  <si>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</si>
  <si>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</si>
  <si>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</si>
  <si>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</si>
  <si>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</si>
  <si>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</si>
  <si>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</si>
  <si>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</si>
  <si>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</si>
  <si>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</si>
  <si>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</si>
  <si>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</si>
  <si>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</si>
  <si>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</si>
  <si>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</si>
  <si>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</si>
  <si>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</si>
  <si>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</si>
  <si>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</si>
  <si>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</si>
  <si>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</si>
  <si>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</si>
  <si>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</si>
  <si>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</si>
  <si>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</si>
  <si>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</si>
  <si>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</si>
  <si>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</si>
  <si>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</si>
  <si>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</si>
  <si>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</si>
  <si>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</si>
  <si>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</si>
  <si>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</si>
  <si>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</si>
  <si>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</si>
  <si>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</si>
  <si>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</si>
  <si>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</si>
  <si>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</si>
  <si>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</si>
  <si>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</si>
  <si>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</si>
  <si>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</si>
  <si>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</si>
  <si>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</si>
  <si>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</si>
  <si>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</si>
  <si>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</si>
  <si>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</si>
  <si>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</si>
  <si>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</si>
  <si>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</si>
  <si>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</si>
  <si>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</si>
  <si>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</si>
  <si>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</si>
  <si>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</si>
  <si>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</si>
  <si>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</si>
  <si>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</si>
  <si>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</si>
  <si>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</si>
  <si>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</si>
  <si>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</si>
  <si>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</si>
  <si>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</si>
  <si>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</si>
  <si>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</si>
  <si>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</si>
  <si>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</si>
  <si>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</si>
  <si>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</si>
  <si>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</si>
  <si>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</si>
  <si>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</si>
  <si>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</si>
  <si>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</si>
  <si>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</si>
  <si>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</si>
  <si>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</si>
  <si>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</si>
  <si>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</si>
  <si>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</si>
  <si>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</si>
  <si>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</si>
  <si>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</si>
  <si>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</si>
  <si>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</si>
  <si>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</si>
  <si>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</si>
  <si>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</si>
  <si>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</si>
  <si>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</si>
  <si>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</si>
  <si>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</si>
  <si>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</si>
  <si>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</si>
  <si>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</si>
  <si>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</si>
  <si>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</si>
  <si>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</si>
  <si>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</si>
  <si>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</si>
  <si>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</si>
  <si>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</si>
  <si>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</si>
  <si>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</si>
  <si>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</si>
  <si>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</si>
  <si>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</si>
  <si>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</si>
  <si>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</si>
  <si>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</si>
  <si>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</si>
  <si>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</si>
  <si>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</si>
  <si>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</si>
  <si>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</si>
  <si>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</si>
  <si>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</si>
  <si>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</si>
  <si>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</si>
  <si>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</si>
  <si>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</si>
  <si>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</si>
  <si>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</si>
  <si>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</si>
  <si>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</si>
  <si>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</si>
  <si>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</si>
  <si>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</si>
  <si>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</si>
  <si>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</si>
  <si>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</si>
  <si>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</si>
  <si>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</si>
  <si>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</si>
  <si>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</si>
  <si>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</si>
  <si>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</si>
  <si>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</si>
  <si>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</si>
  <si>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</si>
  <si>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</si>
  <si>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</si>
  <si>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</si>
  <si>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</si>
  <si>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</si>
  <si>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</si>
  <si>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</si>
  <si>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</si>
  <si>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</si>
  <si>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</si>
  <si>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</si>
  <si>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</si>
  <si>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</si>
  <si>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</si>
  <si>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</si>
  <si>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</si>
  <si>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</si>
  <si>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</si>
  <si>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</si>
  <si>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</si>
  <si>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</si>
  <si>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</si>
  <si>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</si>
  <si>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</si>
  <si>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</si>
  <si>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</si>
  <si>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</si>
  <si>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</si>
  <si>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</si>
  <si>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</si>
  <si>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</si>
  <si>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</si>
  <si>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</si>
  <si>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</si>
  <si>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</si>
  <si>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</si>
  <si>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</si>
  <si>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</si>
  <si>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</si>
  <si>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</si>
  <si>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</si>
  <si>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</si>
  <si>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</si>
  <si>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</si>
  <si>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</si>
  <si>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</si>
  <si>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</si>
  <si>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</si>
  <si>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</si>
  <si>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</si>
  <si>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</si>
  <si>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</si>
  <si>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</si>
  <si>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</si>
  <si>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</si>
  <si>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</si>
  <si>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</si>
  <si>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</si>
  <si>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</si>
  <si>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</si>
  <si>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</si>
  <si>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</si>
  <si>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</si>
  <si>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</si>
  <si>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</si>
  <si>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</si>
  <si>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</si>
  <si>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</si>
  <si>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</si>
  <si>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</si>
  <si>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</si>
  <si>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</si>
  <si>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</si>
  <si>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</si>
  <si>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</si>
  <si>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</si>
  <si>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</si>
  <si>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</si>
  <si>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</si>
  <si>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</si>
  <si>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</si>
  <si>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</si>
  <si>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</si>
  <si>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</si>
  <si>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</si>
  <si>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</si>
  <si>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</si>
  <si>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</si>
  <si>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</si>
  <si>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</si>
  <si>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</si>
  <si>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</si>
  <si>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</si>
  <si>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</si>
  <si>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</si>
  <si>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</si>
  <si>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</si>
  <si>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</si>
  <si>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</si>
  <si>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</si>
  <si>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</si>
  <si>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</si>
  <si>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</si>
  <si>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</si>
  <si>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</si>
  <si>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</si>
  <si>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</si>
  <si>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</si>
  <si>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</si>
  <si>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</si>
  <si>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</si>
  <si>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</si>
  <si>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</si>
  <si>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</si>
  <si>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</si>
  <si>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</si>
  <si>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</si>
  <si>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</si>
  <si>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</si>
  <si>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</si>
  <si>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</si>
  <si>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</si>
  <si>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</si>
  <si>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</si>
  <si>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</si>
  <si>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</si>
  <si>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</si>
  <si>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</si>
  <si>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</si>
  <si>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</si>
  <si>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</si>
  <si>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</si>
  <si>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</si>
  <si>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</si>
  <si>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</si>
  <si>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</si>
  <si>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</si>
  <si>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</si>
  <si>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</si>
  <si>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</si>
  <si>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</si>
  <si>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</si>
  <si>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</si>
  <si>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</si>
  <si>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</si>
  <si>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</si>
  <si>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</si>
  <si>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</si>
  <si>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</si>
  <si>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</si>
  <si>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</si>
  <si>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</si>
  <si>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</si>
  <si>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</si>
  <si>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</si>
  <si>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</si>
  <si>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</si>
  <si>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</si>
  <si>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</si>
  <si>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</si>
  <si>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</si>
  <si>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</si>
  <si>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</si>
  <si>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</si>
  <si>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</si>
  <si>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</si>
  <si>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</si>
  <si>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</si>
  <si>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</si>
  <si>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</si>
  <si>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</si>
  <si>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</si>
  <si>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</si>
  <si>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</si>
  <si>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</si>
  <si>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</si>
  <si>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</si>
  <si>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</si>
  <si>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</si>
  <si>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</si>
  <si>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</si>
  <si>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</si>
  <si>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</si>
  <si>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</si>
  <si>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</si>
  <si>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</si>
  <si>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</si>
  <si>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</si>
  <si>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</si>
  <si>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</si>
  <si>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</si>
  <si>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</si>
  <si>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</si>
  <si>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</si>
  <si>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</si>
  <si>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</si>
  <si>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</si>
  <si>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</si>
  <si>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</si>
  <si>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</si>
  <si>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</si>
  <si>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</si>
  <si>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</si>
  <si>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</si>
  <si>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</si>
  <si>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</si>
  <si>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</si>
  <si>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</si>
  <si>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</si>
  <si>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</si>
  <si>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</si>
  <si>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</si>
  <si>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</si>
  <si>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</si>
  <si>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</si>
  <si>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</si>
  <si>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</si>
  <si>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</si>
  <si>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</si>
  <si>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</si>
  <si>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</si>
  <si>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</si>
  <si>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</si>
  <si>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</si>
  <si>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</si>
  <si>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</si>
  <si>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</si>
  <si>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</si>
  <si>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</si>
  <si>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</si>
  <si>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</si>
  <si>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</si>
  <si>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</si>
  <si>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</si>
  <si>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</si>
  <si>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</si>
  <si>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</si>
  <si>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</si>
  <si>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</si>
  <si>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</si>
  <si>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</si>
  <si>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</si>
  <si>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</si>
  <si>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</si>
  <si>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</si>
  <si>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</si>
  <si>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</si>
  <si>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</si>
  <si>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</si>
  <si>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</si>
  <si>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</si>
  <si>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</si>
  <si>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</si>
  <si>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</si>
  <si>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</si>
  <si>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</si>
  <si>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</si>
  <si>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</si>
  <si>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</si>
  <si>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</si>
  <si>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</si>
  <si>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</si>
  <si>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</si>
  <si>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</si>
  <si>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</si>
  <si>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</si>
  <si>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</si>
  <si>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</si>
  <si>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</si>
  <si>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</si>
  <si>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</si>
  <si>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</si>
  <si>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</si>
  <si>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</si>
  <si>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</si>
  <si>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</si>
  <si>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</si>
  <si>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</si>
  <si>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</si>
  <si>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</si>
  <si>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</si>
  <si>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</si>
  <si>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</si>
  <si>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</si>
  <si>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</si>
  <si>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</si>
  <si>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</si>
  <si>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</si>
  <si>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</si>
  <si>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</si>
  <si>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</si>
  <si>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</si>
  <si>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</si>
  <si>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</si>
  <si>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</si>
  <si>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</si>
  <si>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</si>
  <si>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</si>
  <si>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</si>
  <si>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</si>
  <si>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</si>
  <si>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</si>
  <si>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</si>
  <si>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</si>
  <si>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</si>
  <si>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</si>
  <si>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</si>
  <si>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</si>
  <si>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</si>
  <si>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</si>
  <si>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</si>
  <si>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</si>
  <si>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</si>
  <si>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</si>
  <si>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</si>
  <si>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</si>
  <si>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</si>
  <si>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</si>
  <si>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</si>
  <si>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</si>
  <si>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</si>
  <si>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</si>
  <si>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</si>
  <si>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</si>
  <si>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</si>
  <si>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</si>
  <si>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</si>
  <si>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</si>
  <si>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</si>
  <si>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</si>
  <si>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</si>
  <si>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</si>
  <si>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</si>
  <si>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</si>
  <si>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</si>
  <si>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</si>
  <si>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</si>
  <si>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</si>
  <si>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</si>
  <si>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</si>
  <si>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</si>
  <si>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</si>
  <si>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</si>
  <si>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</si>
  <si>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</si>
  <si>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</si>
  <si>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</si>
  <si>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</si>
  <si>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</si>
  <si>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</si>
  <si>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</si>
  <si>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</si>
  <si>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</si>
  <si>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</si>
  <si>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</si>
  <si>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</si>
  <si>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</si>
  <si>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</si>
  <si>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</si>
  <si>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</si>
  <si>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</si>
  <si>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</si>
  <si>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</si>
  <si>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</si>
  <si>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</si>
  <si>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</si>
  <si>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</si>
  <si>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</si>
  <si>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</si>
  <si>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</si>
  <si>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</si>
  <si>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</si>
  <si>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</si>
  <si>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</si>
  <si>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</si>
  <si>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</si>
  <si>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</si>
  <si>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</si>
  <si>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</si>
  <si>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</si>
  <si>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</si>
  <si>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</si>
  <si>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</si>
  <si>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</si>
  <si>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</si>
  <si>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</si>
  <si>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</si>
  <si>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</si>
  <si>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</si>
  <si>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</si>
  <si>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</si>
  <si>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</si>
  <si>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</si>
  <si>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</si>
  <si>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</si>
  <si>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</si>
  <si>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</si>
  <si>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</si>
  <si>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</si>
  <si>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</si>
  <si>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</si>
  <si>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</si>
  <si>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</si>
  <si>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</si>
  <si>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</si>
  <si>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</si>
  <si>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</si>
  <si>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</si>
  <si>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</si>
  <si>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</si>
  <si>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</si>
  <si>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</si>
  <si>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</si>
  <si>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</si>
  <si>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</si>
  <si>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</si>
  <si>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</si>
  <si>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</si>
  <si>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</si>
  <si>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</si>
  <si>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</si>
  <si>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</si>
  <si>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</si>
  <si>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</si>
  <si>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</si>
  <si>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</si>
  <si>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</si>
  <si>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</si>
  <si>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</si>
  <si>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</si>
  <si>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</si>
  <si>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</si>
  <si>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</si>
  <si>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</si>
  <si>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</si>
  <si>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</si>
  <si>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</si>
  <si>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</si>
  <si>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</si>
  <si>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</si>
  <si>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</si>
  <si>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</si>
  <si>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</si>
  <si>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</si>
  <si>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</si>
  <si>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</si>
  <si>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</si>
  <si>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</si>
  <si>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</si>
  <si>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</si>
  <si>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</si>
  <si>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</si>
  <si>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</si>
  <si>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</si>
  <si>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</si>
  <si>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</si>
  <si>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</si>
  <si>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</si>
  <si>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</si>
  <si>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</si>
  <si>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</si>
  <si>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</si>
  <si>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</si>
  <si>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</si>
  <si>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</si>
  <si>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</si>
  <si>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</si>
  <si>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</si>
  <si>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</si>
  <si>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</si>
  <si>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</si>
  <si>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</si>
  <si>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</si>
  <si>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</si>
  <si>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</si>
  <si>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</si>
  <si>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</si>
  <si>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</si>
  <si>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</si>
  <si>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</si>
  <si>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</si>
  <si>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</si>
  <si>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</si>
  <si>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</si>
  <si>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</si>
  <si>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</si>
  <si>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</si>
  <si>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</si>
  <si>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</si>
  <si>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</si>
  <si>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</si>
  <si>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</si>
  <si>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</si>
  <si>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</si>
  <si>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</si>
  <si>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</si>
  <si>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</si>
  <si>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</si>
  <si>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</si>
  <si>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</si>
  <si>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</si>
  <si>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</si>
  <si>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</si>
  <si>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</si>
  <si>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</si>
  <si>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</si>
  <si>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</si>
  <si>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</si>
  <si>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</si>
  <si>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</si>
  <si>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</si>
  <si>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</si>
  <si>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</si>
  <si>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</si>
  <si>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</si>
  <si>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</si>
  <si>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</si>
  <si>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</si>
  <si>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</si>
  <si>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</si>
  <si>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</si>
  <si>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</si>
  <si>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</si>
  <si>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</si>
  <si>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</si>
  <si>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</si>
  <si>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</si>
  <si>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</si>
  <si>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</si>
  <si>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</si>
  <si>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</si>
  <si>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</si>
  <si>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</si>
  <si>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</si>
  <si>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</si>
  <si>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</si>
  <si>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</si>
  <si>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</si>
  <si>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</si>
  <si>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</si>
  <si>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</si>
  <si>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</si>
  <si>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</si>
  <si>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</si>
  <si>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</si>
  <si>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</si>
  <si>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</si>
  <si>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</si>
  <si>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</si>
  <si>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</si>
  <si>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</si>
  <si>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</si>
  <si>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</si>
  <si>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</si>
  <si>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</si>
  <si>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</si>
  <si>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</si>
  <si>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</si>
  <si>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</si>
  <si>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</si>
  <si>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</si>
  <si>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</si>
  <si>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</si>
  <si>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</si>
  <si>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</si>
  <si>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</si>
  <si>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</si>
  <si>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</si>
  <si>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</si>
  <si>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</si>
  <si>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</si>
  <si>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</si>
  <si>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</si>
  <si>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</si>
  <si>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</si>
  <si>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</si>
  <si>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</si>
  <si>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</si>
  <si>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</si>
  <si>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</si>
  <si>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</si>
  <si>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</si>
  <si>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</si>
  <si>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</si>
  <si>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</si>
  <si>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</si>
  <si>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</si>
  <si>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</si>
  <si>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</si>
  <si>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</si>
  <si>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</si>
  <si>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</si>
  <si>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</si>
  <si>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</si>
  <si>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</si>
  <si>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</si>
  <si>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</si>
  <si>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</si>
  <si>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</si>
  <si>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</si>
  <si>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</si>
  <si>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</si>
  <si>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</si>
  <si>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</si>
  <si>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</si>
  <si>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</si>
  <si>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</si>
  <si>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</si>
  <si>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</si>
  <si>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</si>
  <si>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</si>
  <si>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</si>
  <si>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</si>
  <si>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</si>
  <si>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</si>
  <si>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</si>
  <si>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</si>
  <si>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</si>
  <si>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</si>
  <si>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</si>
  <si>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</si>
  <si>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</si>
  <si>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</si>
  <si>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</si>
  <si>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</si>
  <si>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</si>
  <si>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</si>
  <si>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</si>
  <si>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</si>
  <si>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</si>
  <si>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</si>
  <si>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</si>
  <si>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</si>
  <si>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</si>
  <si>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</si>
  <si>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</si>
  <si>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</si>
  <si>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</si>
  <si>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</si>
  <si>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</si>
  <si>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</si>
  <si>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</si>
  <si>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</si>
  <si>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</si>
  <si>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</si>
  <si>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</si>
  <si>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</si>
  <si>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</si>
  <si>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</si>
  <si>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</si>
  <si>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</si>
  <si>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</si>
  <si>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</si>
  <si>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</si>
  <si>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</si>
  <si>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</si>
  <si>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</si>
  <si>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</si>
  <si>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</si>
  <si>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</si>
  <si>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</si>
  <si>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</si>
  <si>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</si>
  <si>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</si>
  <si>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</si>
  <si>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</si>
  <si>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</si>
  <si>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</si>
  <si>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</si>
  <si>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</si>
  <si>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</si>
  <si>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</si>
  <si>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</si>
  <si>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</si>
  <si>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</si>
  <si>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</si>
  <si>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</si>
  <si>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</si>
  <si>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</si>
  <si>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</si>
  <si>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</si>
  <si>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</si>
  <si>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</si>
  <si>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</si>
  <si>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</si>
  <si>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</si>
  <si>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</si>
  <si>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</si>
  <si>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</si>
  <si>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</si>
  <si>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</si>
  <si>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</si>
  <si>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</si>
  <si>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</si>
  <si>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</si>
  <si>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</si>
  <si>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</si>
  <si>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</si>
  <si>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</si>
  <si>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</si>
  <si>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</si>
  <si>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</si>
  <si>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</si>
  <si>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</si>
  <si>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</si>
  <si>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</si>
  <si>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</si>
  <si>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</si>
  <si>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</si>
  <si>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</si>
  <si>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</si>
  <si>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</si>
  <si>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</si>
  <si>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</si>
  <si>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</si>
  <si>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</si>
  <si>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</si>
  <si>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</si>
  <si>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</si>
  <si>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</si>
  <si>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</si>
  <si>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</si>
  <si>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</si>
  <si>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</si>
  <si>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</si>
  <si>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</si>
  <si>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</si>
  <si>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</si>
  <si>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</si>
  <si>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</si>
  <si>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</si>
  <si>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</si>
  <si>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</si>
  <si>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</si>
  <si>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</si>
  <si>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</si>
  <si>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</si>
  <si>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</si>
  <si>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</si>
  <si>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</si>
  <si>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</si>
  <si>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</si>
  <si>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</si>
  <si>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</si>
  <si>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</si>
  <si>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</si>
  <si>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</si>
  <si>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</si>
  <si>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</si>
  <si>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</si>
  <si>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</si>
  <si>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</si>
  <si>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</si>
  <si>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</si>
  <si>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</si>
  <si>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</si>
  <si>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</si>
  <si>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</si>
  <si>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</si>
  <si>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</si>
  <si>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</si>
  <si>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</si>
  <si>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</si>
  <si>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</si>
  <si>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</si>
  <si>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</si>
  <si>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</si>
  <si>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</si>
  <si>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</si>
  <si>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</si>
  <si>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</si>
  <si>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</si>
  <si>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</si>
  <si>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</si>
  <si>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</si>
  <si>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</si>
  <si>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</si>
  <si>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</si>
  <si>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</si>
  <si>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</si>
  <si>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</si>
  <si>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</si>
  <si>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</si>
  <si>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</si>
  <si>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</si>
  <si>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</si>
  <si>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</si>
  <si>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</si>
  <si>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</si>
  <si>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</si>
  <si>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</si>
  <si>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</si>
  <si>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</si>
  <si>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</si>
  <si>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</si>
  <si>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</si>
  <si>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</si>
  <si>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</si>
  <si>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</si>
  <si>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</si>
  <si>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</si>
  <si>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</si>
  <si>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</si>
  <si>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</si>
  <si>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</si>
  <si>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</si>
  <si>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</si>
  <si>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</si>
  <si>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</si>
  <si>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</si>
  <si>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</si>
  <si>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</si>
  <si>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</si>
  <si>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</si>
  <si>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</si>
  <si>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</si>
  <si>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</si>
  <si>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</si>
  <si>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</si>
  <si>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</si>
  <si>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</si>
  <si>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</si>
  <si>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</si>
  <si>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</si>
  <si>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</si>
  <si>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</si>
  <si>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</si>
  <si>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</si>
  <si>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</si>
  <si>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</si>
  <si>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</si>
  <si>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</si>
  <si>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</si>
  <si>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</si>
  <si>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</si>
  <si>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</si>
  <si>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</si>
  <si>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</si>
  <si>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</si>
  <si>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</si>
  <si>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</si>
  <si>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</si>
  <si>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</si>
  <si>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</si>
  <si>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</si>
  <si>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</si>
  <si>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</si>
  <si>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</si>
  <si>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</si>
  <si>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</si>
  <si>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</si>
  <si>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</si>
  <si>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</si>
  <si>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</si>
  <si>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</si>
  <si>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</si>
  <si>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</si>
  <si>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</si>
  <si>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</si>
  <si>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</si>
  <si>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</si>
  <si>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</si>
  <si>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</si>
  <si>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</si>
  <si>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</si>
  <si>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</si>
  <si>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</si>
  <si>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</si>
  <si>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</si>
  <si>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</si>
  <si>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</si>
  <si>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</si>
  <si>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</si>
  <si>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</si>
  <si>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</si>
  <si>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</si>
  <si>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</si>
  <si>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</si>
  <si>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</si>
  <si>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</si>
  <si>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</si>
  <si>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</si>
  <si>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</si>
  <si>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</si>
  <si>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</si>
  <si>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</si>
  <si>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</si>
  <si>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</si>
  <si>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</si>
  <si>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</si>
  <si>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</si>
  <si>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</si>
  <si>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</si>
  <si>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</si>
  <si>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</si>
  <si>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</si>
  <si>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</si>
  <si>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</si>
  <si>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</si>
  <si>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</si>
  <si>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</si>
  <si>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</si>
  <si>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</si>
  <si>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</si>
  <si>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</si>
  <si>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</si>
  <si>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</si>
  <si>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</si>
  <si>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</si>
  <si>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</si>
  <si>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</si>
  <si>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</si>
  <si>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</si>
  <si>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</si>
  <si>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</si>
  <si>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</si>
  <si>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</si>
  <si>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</si>
  <si>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</si>
  <si>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</si>
  <si>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</si>
  <si>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</si>
  <si>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</si>
  <si>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</si>
  <si>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</si>
  <si>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</si>
  <si>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</si>
  <si>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</si>
  <si>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</si>
  <si>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</si>
  <si>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</si>
  <si>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</si>
  <si>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</si>
  <si>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</si>
  <si>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</si>
  <si>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</si>
  <si>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</si>
  <si>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</si>
  <si>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</si>
  <si>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</si>
  <si>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</si>
  <si>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</si>
  <si>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</si>
  <si>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</si>
  <si>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</si>
  <si>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</si>
  <si>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</si>
  <si>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</si>
  <si>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</si>
  <si>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</si>
  <si>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</si>
  <si>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</si>
  <si>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</si>
  <si>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</si>
  <si>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</si>
  <si>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</si>
  <si>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</si>
  <si>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</si>
  <si>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</si>
  <si>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</si>
  <si>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</si>
  <si>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</si>
  <si>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</si>
  <si>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</si>
  <si>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</si>
  <si>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</si>
  <si>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</si>
  <si>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</si>
  <si>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</si>
  <si>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</si>
  <si>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</si>
  <si>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</si>
  <si>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</si>
  <si>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</si>
  <si>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</si>
  <si>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</si>
  <si>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</si>
  <si>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</si>
  <si>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</si>
  <si>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</si>
  <si>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</si>
  <si>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</si>
  <si>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</si>
  <si>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</si>
  <si>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</si>
  <si>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</si>
  <si>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</si>
  <si>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</si>
  <si>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</si>
  <si>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</si>
  <si>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</si>
  <si>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</si>
  <si>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</si>
  <si>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</si>
  <si>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</si>
  <si>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</si>
  <si>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</si>
  <si>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</si>
  <si>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</si>
  <si>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</si>
  <si>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</si>
  <si>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</si>
  <si>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</si>
  <si>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</si>
  <si>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</si>
  <si>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</si>
  <si>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</si>
  <si>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</si>
  <si>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</si>
  <si>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</si>
  <si>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</si>
  <si>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</si>
  <si>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</si>
  <si>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</si>
  <si>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</si>
  <si>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</si>
  <si>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</si>
  <si>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</si>
  <si>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</si>
  <si>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</si>
  <si>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</si>
  <si>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</si>
  <si>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</si>
  <si>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</si>
  <si>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</si>
  <si>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</si>
  <si>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</si>
  <si>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</si>
  <si>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</si>
  <si>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</si>
  <si>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</si>
  <si>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</si>
  <si>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</si>
  <si>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</si>
  <si>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</si>
  <si>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</si>
  <si>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</si>
  <si>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</si>
  <si>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</si>
  <si>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</si>
  <si>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</si>
  <si>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</si>
  <si>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</si>
  <si>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</si>
  <si>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</si>
  <si>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</si>
  <si>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</si>
  <si>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</si>
  <si>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</si>
  <si>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</si>
  <si>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</si>
  <si>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</si>
  <si>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</si>
  <si>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</si>
  <si>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</si>
  <si>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</si>
  <si>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</si>
  <si>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</si>
  <si>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</si>
  <si>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</si>
  <si>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</si>
  <si>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</si>
  <si>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</si>
  <si>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</si>
  <si>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</si>
  <si>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</si>
  <si>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</si>
  <si>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</si>
  <si>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</si>
  <si>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</si>
  <si>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</si>
  <si>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</si>
  <si>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</si>
  <si>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</si>
  <si>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</si>
  <si>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</si>
  <si>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</si>
  <si>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</si>
  <si>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</si>
  <si>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</si>
  <si>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</si>
  <si>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</si>
  <si>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</si>
  <si>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</si>
  <si>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</si>
  <si>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</si>
  <si>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</si>
  <si>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</si>
  <si>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</si>
  <si>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</si>
  <si>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</si>
  <si>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</si>
  <si>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</si>
  <si>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</si>
  <si>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</si>
  <si>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</si>
  <si>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</si>
  <si>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</si>
  <si>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</si>
  <si>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</si>
  <si>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</si>
  <si>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</si>
  <si>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</si>
  <si>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</si>
  <si>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</si>
  <si>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</si>
  <si>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</si>
  <si>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</si>
  <si>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</si>
  <si>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</si>
  <si>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</si>
  <si>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</si>
  <si>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</si>
  <si>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</si>
  <si>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</si>
  <si>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</si>
  <si>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</si>
  <si>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</si>
  <si>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</si>
  <si>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</si>
  <si>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</si>
  <si>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</si>
  <si>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</si>
  <si>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</si>
  <si>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</si>
  <si>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</si>
  <si>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</si>
  <si>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</si>
  <si>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</si>
  <si>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</si>
  <si>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</si>
  <si>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</si>
  <si>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</si>
  <si>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</si>
  <si>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</si>
  <si>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</si>
  <si>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</si>
  <si>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</si>
  <si>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</si>
  <si>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</si>
  <si>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</si>
  <si>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</si>
  <si>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</si>
  <si>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</si>
  <si>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</si>
  <si>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</si>
  <si>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</si>
  <si>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</si>
  <si>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</si>
  <si>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</si>
  <si>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</si>
  <si>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</si>
  <si>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</si>
  <si>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</si>
  <si>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</si>
  <si>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</si>
  <si>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</si>
  <si>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</si>
  <si>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</si>
  <si>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</si>
  <si>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</si>
  <si>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</si>
  <si>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</si>
  <si>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</si>
  <si>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</si>
  <si>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</si>
  <si>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</si>
  <si>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</si>
  <si>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</si>
  <si>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</si>
  <si>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</si>
  <si>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</si>
  <si>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</si>
  <si>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</si>
  <si>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</si>
  <si>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</si>
  <si>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</si>
  <si>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</si>
  <si>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</si>
  <si>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</si>
  <si>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</si>
  <si>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</si>
  <si>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</si>
  <si>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</si>
  <si>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</si>
  <si>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</si>
  <si>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</si>
  <si>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</si>
  <si>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</si>
  <si>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</si>
  <si>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</si>
  <si>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</si>
  <si>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</si>
  <si>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</si>
  <si>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</si>
  <si>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</si>
  <si>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</si>
  <si>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</si>
  <si>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</si>
  <si>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</si>
  <si>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</si>
  <si>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</si>
  <si>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</si>
  <si>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</si>
  <si>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</si>
  <si>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</si>
  <si>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</si>
  <si>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</si>
  <si>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</si>
  <si>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</si>
  <si>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</si>
  <si>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</si>
  <si>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</si>
  <si>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</si>
  <si>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</si>
  <si>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</si>
  <si>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</si>
  <si>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</si>
  <si>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</si>
  <si>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</si>
  <si>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</si>
  <si>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</si>
  <si>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</si>
  <si>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</si>
  <si>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</si>
  <si>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</si>
  <si>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</si>
  <si>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</si>
  <si>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</si>
  <si>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</si>
  <si>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</si>
  <si>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</si>
  <si>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</si>
  <si>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</si>
  <si>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</si>
  <si>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</si>
  <si>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</si>
  <si>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</si>
  <si>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</si>
  <si>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</si>
  <si>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</si>
  <si>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</si>
  <si>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</si>
  <si>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</si>
  <si>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</si>
  <si>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</si>
  <si>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</si>
  <si>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</si>
  <si>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</si>
  <si>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</si>
  <si>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</si>
  <si>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</si>
  <si>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</si>
  <si>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</si>
  <si>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</si>
  <si>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</si>
  <si>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</si>
  <si>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</si>
  <si>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</si>
  <si>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</si>
  <si>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</si>
  <si>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</si>
  <si>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</si>
  <si>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</si>
  <si>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</si>
  <si>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</si>
  <si>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</si>
  <si>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</si>
  <si>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</si>
  <si>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</si>
  <si>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</si>
  <si>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</si>
  <si>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</si>
  <si>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</si>
  <si>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</si>
  <si>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</si>
  <si>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</si>
  <si>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</si>
  <si>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</si>
  <si>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</si>
  <si>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</si>
  <si>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</si>
  <si>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</si>
  <si>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</si>
  <si>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</si>
  <si>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</si>
  <si>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</si>
  <si>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</si>
  <si>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</si>
  <si>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</si>
  <si>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</si>
  <si>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</si>
  <si>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</si>
  <si>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</si>
  <si>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</si>
  <si>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</si>
  <si>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</si>
  <si>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</si>
  <si>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</si>
  <si>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</si>
  <si>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</si>
  <si>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</si>
  <si>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</si>
  <si>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</si>
  <si>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</si>
  <si>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</si>
  <si>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</si>
  <si>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</si>
  <si>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</si>
  <si>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</si>
  <si>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</si>
  <si>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</si>
  <si>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</si>
  <si>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</si>
  <si>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</si>
  <si>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</si>
  <si>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</si>
  <si>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</si>
  <si>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</si>
  <si>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</si>
  <si>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</si>
  <si>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</si>
  <si>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</si>
  <si>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</si>
  <si>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</si>
  <si>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</si>
  <si>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</si>
  <si>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</si>
  <si>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</si>
  <si>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</si>
  <si>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</si>
  <si>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</si>
  <si>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</si>
  <si>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</si>
  <si>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</si>
  <si>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</si>
  <si>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</si>
  <si>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</si>
  <si>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</si>
  <si>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</si>
  <si>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</si>
  <si>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</si>
  <si>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</si>
  <si>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</si>
  <si>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</si>
  <si>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</si>
  <si>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</si>
  <si>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</si>
  <si>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</si>
  <si>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</si>
  <si>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</si>
  <si>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</si>
  <si>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</si>
  <si>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</si>
  <si>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</si>
  <si>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</si>
  <si>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</si>
  <si>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</si>
  <si>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</si>
  <si>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</si>
  <si>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</si>
  <si>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</si>
  <si>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</si>
  <si>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</si>
  <si>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</si>
  <si>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</si>
  <si>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</si>
  <si>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</si>
  <si>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</si>
  <si>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</si>
  <si>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</si>
  <si>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</si>
  <si>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</si>
  <si>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</si>
  <si>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</si>
  <si>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</si>
  <si>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</si>
  <si>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</si>
  <si>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</si>
  <si>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</si>
  <si>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</si>
  <si>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</si>
  <si>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</si>
  <si>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</si>
  <si>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</si>
  <si>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</si>
  <si>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</si>
  <si>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</si>
  <si>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</si>
  <si>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</si>
  <si>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</si>
  <si>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</si>
  <si>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</si>
  <si>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</si>
  <si>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</si>
  <si>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</si>
  <si>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</si>
  <si>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</si>
  <si>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</si>
  <si>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</si>
  <si>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</si>
  <si>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</si>
  <si>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</si>
  <si>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</si>
  <si>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</si>
  <si>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</si>
  <si>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</si>
  <si>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</si>
  <si>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</si>
  <si>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</si>
  <si>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</si>
  <si>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</si>
  <si>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</si>
  <si>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</si>
  <si>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</si>
  <si>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</si>
  <si>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</si>
  <si>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</si>
  <si>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</si>
  <si>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</si>
  <si>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</si>
  <si>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</si>
  <si>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</si>
  <si>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</si>
  <si>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</si>
  <si>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</si>
  <si>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</si>
  <si>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</si>
  <si>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</si>
  <si>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</si>
  <si>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</si>
  <si>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</si>
  <si>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</si>
  <si>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</si>
  <si>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</si>
  <si>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</si>
  <si>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</si>
  <si>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</si>
  <si>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</si>
  <si>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</si>
  <si>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</si>
  <si>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</si>
  <si>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</si>
  <si>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</si>
  <si>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</si>
  <si>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</si>
  <si>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</si>
  <si>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</si>
  <si>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</si>
  <si>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</si>
  <si>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</si>
  <si>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</si>
  <si>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</si>
  <si>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</si>
  <si>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</si>
  <si>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</si>
  <si>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</si>
  <si>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</si>
  <si>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</si>
  <si>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</si>
  <si>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</si>
  <si>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</si>
  <si>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</si>
  <si>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</si>
  <si>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</si>
  <si>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</si>
  <si>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</si>
  <si>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</si>
  <si>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</si>
  <si>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</si>
  <si>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</si>
  <si>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</si>
  <si>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</si>
  <si>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</si>
  <si>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</si>
  <si>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</si>
  <si>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</si>
  <si>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</si>
  <si>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</si>
  <si>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</si>
  <si>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</si>
  <si>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</si>
  <si>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</si>
  <si>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</si>
  <si>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</si>
  <si>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</si>
  <si>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</si>
  <si>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</si>
  <si>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</si>
  <si>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</si>
  <si>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</si>
  <si>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</si>
  <si>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</si>
  <si>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</si>
  <si>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</si>
  <si>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</si>
  <si>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</si>
  <si>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</si>
  <si>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</si>
  <si>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</si>
  <si>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</si>
  <si>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</si>
  <si>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</si>
  <si>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</si>
  <si>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</si>
  <si>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</si>
  <si>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</si>
  <si>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</si>
  <si>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</si>
  <si>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</si>
  <si>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</si>
  <si>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</si>
  <si>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</si>
  <si>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</si>
  <si>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</si>
  <si>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</si>
  <si>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</si>
  <si>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</si>
  <si>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</si>
  <si>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</si>
  <si>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</si>
  <si>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</si>
  <si>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</si>
  <si>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</si>
  <si>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</si>
  <si>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</si>
  <si>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</si>
  <si>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</si>
  <si>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</si>
  <si>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</si>
  <si>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</si>
  <si>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</si>
  <si>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</si>
  <si>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</si>
  <si>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</si>
  <si>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</si>
  <si>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</si>
  <si>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</si>
  <si>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</si>
  <si>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</si>
  <si>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</si>
  <si>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</si>
  <si>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</si>
  <si>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</si>
  <si>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</si>
  <si>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</si>
  <si>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</si>
  <si>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</si>
  <si>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</si>
  <si>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</si>
  <si>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</si>
  <si>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</si>
  <si>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</si>
  <si>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</si>
  <si>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</si>
  <si>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</si>
  <si>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</si>
  <si>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</si>
  <si>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</si>
  <si>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</si>
  <si>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</si>
  <si>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</si>
  <si>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</si>
  <si>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</si>
  <si>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</si>
  <si>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</si>
  <si>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</si>
  <si>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</si>
  <si>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</si>
  <si>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</si>
  <si>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</si>
  <si>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</si>
  <si>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</si>
  <si>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</si>
  <si>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</si>
  <si>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</si>
  <si>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</si>
  <si>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</si>
  <si>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</si>
  <si>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</si>
  <si>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</si>
  <si>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</si>
  <si>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</si>
  <si>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</si>
  <si>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</si>
  <si>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</si>
  <si>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</si>
  <si>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</si>
  <si>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</si>
  <si>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</si>
  <si>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</si>
  <si>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</si>
  <si>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</si>
  <si>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</si>
  <si>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</si>
  <si>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</si>
  <si>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</si>
  <si>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</si>
  <si>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</si>
  <si>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</si>
  <si>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</si>
  <si>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</si>
  <si>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</si>
  <si>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</si>
  <si>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</si>
  <si>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</si>
  <si>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</si>
  <si>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</si>
  <si>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</si>
  <si>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</si>
  <si>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</si>
  <si>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</si>
  <si>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</si>
  <si>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</si>
  <si>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</si>
  <si>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</si>
  <si>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</si>
  <si>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</si>
  <si>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</si>
  <si>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</si>
  <si>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</si>
  <si>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</si>
  <si>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</si>
  <si>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</si>
  <si>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</si>
  <si>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</si>
  <si>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</si>
  <si>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</si>
  <si>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</si>
  <si>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</si>
  <si>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</si>
  <si>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</si>
  <si>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</si>
  <si>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</si>
  <si>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</si>
  <si>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</si>
  <si>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</si>
  <si>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</si>
  <si>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</si>
  <si>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</si>
  <si>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</si>
  <si>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</si>
  <si>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</si>
  <si>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</si>
  <si>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</si>
  <si>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</si>
  <si>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</si>
  <si>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</si>
  <si>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</si>
  <si>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</si>
  <si>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</si>
  <si>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</si>
  <si>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</si>
  <si>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</si>
  <si>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</si>
  <si>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</si>
  <si>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</si>
  <si>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</si>
  <si>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</si>
  <si>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</si>
  <si>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</si>
  <si>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</si>
  <si>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</si>
  <si>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</si>
  <si>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</si>
  <si>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</si>
  <si>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</si>
  <si>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</si>
  <si>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</si>
  <si>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</si>
  <si>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</si>
  <si>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</si>
  <si>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</si>
  <si>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</si>
  <si>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</si>
  <si>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</si>
  <si>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</si>
  <si>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</si>
  <si>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</si>
  <si>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</si>
  <si>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</si>
  <si>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</si>
  <si>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</si>
  <si>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</si>
  <si>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</si>
  <si>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</si>
  <si>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</si>
  <si>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</si>
  <si>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</si>
  <si>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</si>
  <si>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</si>
  <si>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</si>
  <si>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</si>
  <si>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</si>
  <si>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</si>
  <si>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</si>
  <si>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</si>
  <si>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</si>
  <si>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</si>
  <si>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</si>
  <si>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</si>
  <si>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</si>
  <si>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</si>
  <si>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</si>
  <si>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</si>
  <si>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</si>
  <si>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</si>
  <si>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</si>
  <si>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</si>
  <si>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</si>
  <si>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</si>
  <si>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</si>
  <si>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</si>
  <si>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</si>
  <si>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</si>
  <si>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</si>
  <si>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</si>
  <si>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</si>
  <si>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</si>
  <si>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</si>
  <si>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</si>
  <si>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</si>
  <si>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</si>
  <si>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</si>
  <si>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</si>
  <si>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</si>
  <si>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</si>
  <si>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</si>
  <si>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</si>
  <si>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</si>
  <si>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</si>
  <si>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</si>
  <si>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</si>
  <si>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</si>
  <si>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</si>
  <si>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</si>
  <si>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</si>
  <si>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</si>
  <si>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</si>
  <si>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</si>
  <si>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</si>
  <si>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</si>
  <si>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</si>
  <si>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</si>
  <si>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</si>
  <si>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</si>
  <si>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</si>
  <si>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</si>
  <si>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</si>
  <si>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</si>
  <si>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</si>
  <si>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</si>
  <si>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</si>
  <si>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</si>
  <si>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</si>
  <si>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</si>
  <si>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</si>
  <si>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</si>
  <si>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</si>
  <si>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</si>
  <si>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</si>
  <si>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</si>
  <si>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</si>
  <si>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</si>
  <si>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</si>
  <si>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</si>
  <si>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</si>
  <si>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</si>
  <si>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</si>
  <si>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</si>
  <si>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</si>
  <si>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</si>
  <si>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</si>
  <si>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</si>
  <si>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</si>
  <si>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</si>
  <si>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</si>
  <si>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</si>
  <si>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</si>
  <si>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</si>
  <si>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</si>
  <si>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</si>
  <si>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</si>
  <si>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</si>
  <si>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</si>
  <si>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</si>
  <si>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</si>
  <si>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</si>
  <si>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</si>
  <si>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</si>
  <si>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</si>
  <si>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</si>
  <si>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</si>
  <si>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</si>
  <si>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</si>
  <si>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</si>
  <si>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</si>
  <si>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</si>
  <si>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</si>
  <si>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</si>
  <si>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</si>
  <si>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</si>
  <si>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</si>
  <si>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</si>
  <si>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</si>
  <si>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</si>
  <si>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</si>
  <si>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</si>
  <si>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</si>
  <si>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</si>
  <si>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</si>
  <si>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</si>
  <si>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</si>
  <si>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</si>
  <si>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</si>
  <si>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</si>
  <si>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</si>
  <si>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</si>
  <si>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</si>
  <si>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</si>
  <si>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</si>
  <si>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</si>
  <si>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</si>
  <si>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</si>
  <si>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</si>
  <si>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</si>
  <si>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</si>
  <si>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</si>
  <si>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</si>
  <si>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</si>
  <si>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</si>
  <si>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</si>
  <si>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</si>
  <si>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</si>
  <si>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</si>
  <si>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</si>
  <si>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</si>
  <si>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</si>
  <si>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</si>
  <si>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</si>
  <si>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</si>
  <si>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</si>
  <si>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</si>
  <si>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</si>
  <si>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</si>
  <si>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</si>
  <si>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</si>
  <si>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</si>
  <si>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</si>
  <si>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</si>
  <si>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</si>
  <si>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</si>
  <si>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</si>
  <si>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</si>
  <si>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</si>
  <si>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</si>
  <si>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</si>
  <si>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</si>
  <si>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</si>
  <si>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</si>
  <si>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</si>
  <si>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</si>
  <si>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</si>
  <si>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</si>
  <si>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</si>
  <si>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</si>
  <si>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</si>
  <si>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</si>
  <si>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</si>
  <si>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</si>
  <si>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</si>
  <si>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</si>
  <si>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</si>
  <si>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</si>
  <si>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</si>
  <si>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</si>
  <si>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</si>
  <si>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</si>
  <si>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</si>
  <si>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</si>
  <si>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</si>
  <si>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</si>
  <si>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</si>
  <si>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</si>
  <si>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</si>
  <si>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</si>
  <si>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</si>
  <si>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</si>
  <si>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</si>
  <si>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</si>
  <si>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</si>
  <si>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</si>
  <si>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</si>
  <si>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</si>
  <si>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</si>
  <si>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</si>
  <si>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</si>
  <si>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</si>
  <si>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</si>
  <si>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</si>
  <si>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</si>
  <si>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</si>
  <si>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</si>
  <si>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</si>
  <si>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</si>
  <si>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</si>
  <si>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</si>
  <si>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</si>
  <si>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</si>
  <si>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</si>
  <si>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</si>
  <si>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</si>
  <si>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</si>
  <si>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</si>
  <si>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</si>
  <si>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</si>
  <si>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</si>
  <si>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</si>
  <si>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</si>
  <si>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</si>
  <si>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</si>
  <si>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</si>
  <si>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</si>
  <si>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</si>
  <si>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</si>
  <si>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</si>
  <si>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</si>
  <si>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</si>
  <si>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</si>
  <si>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</si>
  <si>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</si>
  <si>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</si>
  <si>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</si>
  <si>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</si>
  <si>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</si>
  <si>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</si>
  <si>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</si>
  <si>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</si>
  <si>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</si>
  <si>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</si>
  <si>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</si>
  <si>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</si>
  <si>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</si>
  <si>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</si>
  <si>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</si>
  <si>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</si>
  <si>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</si>
  <si>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</si>
  <si>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</si>
  <si>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</si>
  <si>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</si>
  <si>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</si>
  <si>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</si>
  <si>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</si>
  <si>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</si>
  <si>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</si>
  <si>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</si>
  <si>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</si>
  <si>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</si>
  <si>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</si>
  <si>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</si>
  <si>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</si>
  <si>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</si>
  <si>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</si>
  <si>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</si>
  <si>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</si>
  <si>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</si>
  <si>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</si>
  <si>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</si>
  <si>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</si>
  <si>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</si>
  <si>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</si>
  <si>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</si>
  <si>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</si>
  <si>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</si>
  <si>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</si>
  <si>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</si>
  <si>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</si>
  <si>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</si>
  <si>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</si>
  <si>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</si>
  <si>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</si>
  <si>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</si>
  <si>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</si>
  <si>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</si>
  <si>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</si>
  <si>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</si>
  <si>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</si>
  <si>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</si>
  <si>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</si>
  <si>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</si>
  <si>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</si>
  <si>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</si>
  <si>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</si>
  <si>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</si>
  <si>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</si>
  <si>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</si>
  <si>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</si>
  <si>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</si>
  <si>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</si>
  <si>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</si>
  <si>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</si>
  <si>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</si>
  <si>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</si>
  <si>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</si>
  <si>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</si>
  <si>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</si>
  <si>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</si>
  <si>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</si>
  <si>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</si>
  <si>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</si>
  <si>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</si>
  <si>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</si>
  <si>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</si>
  <si>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</si>
  <si>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</si>
  <si>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</si>
  <si>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</si>
  <si>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</si>
  <si>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</si>
  <si>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</si>
  <si>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</si>
  <si>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</si>
  <si>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</si>
  <si>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</si>
  <si>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</si>
  <si>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</si>
  <si>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</si>
  <si>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</si>
  <si>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</si>
  <si>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</si>
  <si>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</si>
  <si>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</si>
  <si>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</si>
  <si>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</si>
  <si>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</si>
  <si>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</si>
  <si>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</si>
  <si>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</si>
  <si>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</si>
  <si>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</si>
  <si>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</si>
  <si>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</si>
  <si>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</si>
  <si>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</si>
  <si>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</si>
  <si>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</si>
  <si>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</si>
  <si>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</si>
  <si>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</si>
  <si>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</si>
  <si>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</si>
  <si>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</si>
  <si>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</si>
  <si>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</si>
  <si>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</si>
  <si>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</si>
  <si>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</si>
  <si>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</si>
  <si>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</si>
  <si>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</si>
  <si>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</si>
  <si>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</si>
  <si>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</si>
  <si>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</si>
  <si>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</si>
  <si>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</si>
  <si>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</si>
  <si>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</si>
  <si>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</si>
  <si>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</si>
  <si>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</si>
  <si>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</si>
  <si>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</si>
  <si>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</si>
  <si>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</si>
  <si>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</si>
  <si>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</si>
  <si>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</si>
  <si>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</si>
  <si>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</si>
  <si>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</si>
  <si>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</si>
  <si>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</si>
  <si>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</si>
  <si>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</si>
  <si>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</si>
  <si>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</si>
  <si>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</si>
  <si>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</si>
  <si>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</si>
  <si>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</si>
  <si>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</si>
  <si>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</si>
  <si>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</si>
  <si>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</si>
  <si>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</si>
  <si>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</si>
  <si>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</si>
  <si>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</si>
  <si>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</si>
  <si>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</si>
  <si>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</si>
  <si>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</si>
  <si>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</si>
  <si>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</si>
  <si>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</si>
  <si>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</si>
  <si>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</si>
  <si>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</si>
  <si>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</si>
  <si>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</si>
  <si>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</si>
  <si>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</si>
  <si>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</si>
  <si>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</si>
  <si>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</si>
  <si>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</si>
  <si>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</si>
  <si>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</si>
  <si>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</si>
  <si>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</si>
  <si>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</si>
  <si>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</si>
  <si>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</si>
  <si>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</si>
  <si>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</si>
  <si>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</si>
  <si>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</si>
  <si>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</si>
  <si>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</si>
  <si>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</si>
  <si>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</si>
  <si>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</si>
  <si>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</si>
  <si>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</si>
  <si>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</si>
  <si>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</si>
  <si>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</si>
  <si>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</si>
  <si>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</si>
  <si>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</si>
  <si>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</si>
  <si>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</si>
  <si>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</si>
  <si>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</si>
  <si>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</si>
  <si>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</si>
  <si>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</si>
  <si>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</si>
  <si>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</si>
  <si>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</si>
  <si>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</si>
  <si>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</si>
  <si>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</si>
  <si>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</si>
  <si>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</si>
  <si>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</si>
  <si>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</si>
  <si>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</si>
  <si>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</si>
  <si>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</si>
  <si>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</si>
  <si>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</si>
  <si>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</si>
  <si>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</si>
  <si>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</si>
  <si>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</si>
  <si>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</si>
  <si>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</si>
  <si>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</si>
  <si>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</si>
  <si>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</si>
  <si>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</si>
  <si>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</si>
  <si>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</si>
  <si>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</si>
  <si>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</si>
  <si>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</si>
  <si>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</si>
  <si>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</si>
  <si>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</si>
  <si>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</si>
  <si>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</si>
  <si>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</si>
  <si>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</si>
  <si>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</si>
  <si>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</si>
  <si>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</si>
  <si>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</si>
  <si>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</si>
  <si>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</si>
  <si>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</si>
  <si>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</si>
  <si>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</si>
  <si>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</si>
  <si>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</si>
  <si>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</si>
  <si>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</si>
  <si>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</si>
  <si>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</si>
  <si>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</si>
  <si>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</si>
  <si>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</si>
  <si>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</si>
  <si>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</si>
  <si>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</si>
  <si>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</si>
  <si>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</si>
  <si>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</si>
  <si>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</si>
  <si>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</si>
  <si>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</si>
  <si>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</si>
  <si>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</si>
  <si>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</si>
  <si>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</si>
  <si>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</si>
  <si>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</si>
  <si>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</si>
  <si>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</si>
  <si>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</si>
  <si>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</si>
  <si>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</si>
  <si>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</si>
  <si>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</si>
  <si>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</si>
  <si>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</si>
  <si>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</si>
  <si>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</si>
  <si>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</si>
  <si>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</si>
  <si>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</si>
  <si>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</si>
  <si>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</si>
  <si>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</si>
  <si>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</si>
  <si>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</si>
  <si>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</si>
  <si>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</si>
  <si>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</si>
  <si>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</si>
  <si>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</si>
  <si>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</si>
  <si>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</si>
  <si>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</si>
  <si>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</si>
  <si>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</si>
  <si>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</si>
  <si>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</si>
  <si>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</si>
  <si>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</si>
  <si>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</si>
  <si>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</si>
  <si>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</si>
  <si>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</si>
  <si>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</si>
  <si>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</si>
  <si>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</si>
  <si>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</si>
  <si>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</si>
  <si>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</si>
  <si>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</si>
  <si>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</si>
  <si>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</si>
  <si>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</si>
  <si>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</si>
  <si>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</si>
  <si>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</si>
  <si>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</si>
  <si>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</si>
  <si>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</si>
  <si>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</si>
  <si>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</si>
  <si>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</si>
  <si>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</si>
  <si>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</si>
  <si>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</si>
  <si>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</si>
  <si>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</si>
  <si>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</si>
  <si>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</si>
  <si>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</si>
  <si>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</si>
  <si>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</si>
  <si>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</si>
  <si>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</si>
  <si>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</si>
  <si>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</si>
  <si>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</si>
  <si>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</si>
  <si>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</si>
  <si>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</si>
  <si>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</si>
  <si>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</si>
  <si>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</si>
  <si>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</si>
  <si>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</si>
  <si>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</si>
  <si>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</si>
  <si>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</si>
  <si>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</si>
  <si>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</si>
  <si>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</si>
  <si>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</si>
  <si>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</si>
  <si>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</si>
  <si>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</si>
  <si>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</si>
  <si>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</si>
  <si>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</si>
  <si>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</si>
  <si>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</si>
  <si>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</si>
  <si>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</si>
  <si>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</si>
  <si>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</si>
  <si>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</si>
  <si>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</si>
  <si>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</si>
  <si>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</si>
  <si>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</si>
  <si>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</si>
  <si>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</si>
  <si>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</si>
  <si>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</si>
  <si>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</si>
  <si>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</si>
  <si>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</si>
  <si>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</si>
  <si>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</si>
  <si>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</si>
  <si>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</si>
  <si>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</si>
  <si>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</si>
  <si>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</si>
  <si>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</si>
  <si>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</si>
  <si>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</si>
  <si>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</si>
  <si>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</si>
  <si>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</si>
  <si>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</si>
  <si>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</si>
  <si>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</si>
  <si>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</si>
  <si>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</si>
  <si>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</si>
  <si>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</si>
  <si>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</si>
  <si>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</si>
  <si>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</si>
  <si>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</si>
  <si>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</si>
  <si>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</si>
  <si>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</si>
  <si>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</si>
  <si>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</si>
  <si>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</si>
  <si>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</si>
  <si>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</si>
  <si>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</si>
  <si>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</si>
  <si>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</si>
  <si>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</si>
  <si>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</si>
  <si>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</si>
  <si>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</si>
  <si>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</si>
  <si>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</si>
  <si>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</si>
  <si>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</si>
  <si>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</si>
  <si>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</si>
  <si>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</si>
  <si>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</si>
  <si>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</si>
  <si>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</si>
  <si>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</si>
  <si>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</si>
  <si>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</si>
  <si>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</si>
  <si>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</si>
  <si>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</si>
  <si>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</si>
  <si>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</si>
  <si>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</si>
  <si>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</si>
  <si>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</si>
  <si>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</si>
  <si>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</si>
  <si>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</si>
  <si>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</si>
  <si>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</si>
  <si>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</si>
  <si>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</si>
  <si>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</si>
  <si>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</si>
  <si>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</si>
  <si>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</si>
  <si>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</si>
  <si>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</si>
  <si>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</si>
  <si>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</si>
  <si>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</si>
  <si>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</si>
  <si>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</si>
  <si>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</si>
  <si>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</si>
  <si>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</si>
  <si>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</si>
  <si>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</si>
  <si>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</si>
  <si>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</si>
  <si>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</si>
  <si>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</si>
  <si>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</si>
  <si>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</si>
  <si>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</si>
  <si>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</si>
  <si>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</si>
  <si>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</si>
  <si>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</si>
  <si>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</si>
  <si>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</si>
  <si>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</si>
  <si>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</si>
  <si>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</si>
  <si>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</si>
  <si>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</si>
  <si>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</si>
  <si>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</si>
  <si>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</si>
  <si>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</si>
  <si>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</si>
  <si>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</si>
  <si>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</si>
  <si>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</si>
  <si>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</si>
  <si>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</si>
  <si>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</si>
  <si>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</si>
  <si>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</si>
  <si>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</si>
  <si>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</si>
  <si>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</si>
  <si>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</si>
  <si>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</si>
  <si>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</si>
  <si>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</si>
  <si>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</si>
  <si>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</si>
  <si>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</si>
  <si>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</si>
  <si>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</si>
  <si>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</si>
  <si>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</si>
  <si>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</si>
  <si>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</si>
  <si>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</si>
  <si>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</si>
  <si>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</si>
  <si>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</si>
  <si>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</si>
  <si>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</si>
  <si>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</si>
  <si>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</si>
  <si>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</si>
  <si>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</si>
  <si>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</si>
  <si>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</si>
  <si>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</si>
  <si>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</si>
  <si>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</si>
  <si>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</si>
  <si>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</si>
  <si>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</si>
  <si>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</si>
  <si>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</si>
  <si>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</si>
  <si>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</si>
  <si>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</si>
  <si>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</si>
  <si>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</si>
  <si>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</si>
  <si>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</si>
  <si>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</si>
  <si>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</si>
  <si>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</si>
  <si>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</si>
  <si>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</si>
  <si>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</si>
  <si>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</si>
  <si>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</si>
  <si>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</si>
  <si>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</si>
  <si>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</si>
  <si>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</si>
  <si>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</si>
  <si>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</si>
  <si>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</si>
  <si>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</si>
  <si>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</si>
  <si>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</si>
  <si>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</si>
  <si>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</si>
  <si>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</si>
  <si>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</si>
  <si>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</si>
  <si>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</si>
  <si>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</si>
  <si>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</si>
  <si>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</si>
  <si>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</si>
  <si>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</si>
  <si>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</si>
  <si>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</si>
  <si>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</si>
  <si>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</si>
  <si>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</si>
  <si>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</si>
  <si>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</si>
  <si>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</si>
  <si>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</si>
  <si>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</si>
  <si>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</si>
  <si>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</si>
  <si>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</si>
  <si>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</si>
  <si>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</si>
  <si>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</si>
  <si>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</si>
  <si>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</si>
  <si>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</si>
  <si>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</si>
  <si>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</si>
  <si>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</si>
  <si>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</si>
  <si>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</si>
  <si>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</si>
  <si>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</si>
  <si>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</si>
  <si>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</si>
  <si>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</si>
  <si>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</si>
  <si>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</si>
  <si>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</si>
  <si>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</si>
  <si>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</si>
  <si>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</si>
  <si>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</si>
  <si>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</si>
  <si>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</si>
  <si>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</si>
  <si>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</si>
  <si>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</si>
  <si>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</si>
  <si>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</si>
  <si>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</si>
  <si>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</si>
  <si>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</si>
  <si>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</si>
  <si>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</si>
  <si>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</si>
  <si>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</si>
  <si>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</si>
  <si>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</si>
  <si>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</si>
  <si>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</si>
  <si>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</si>
  <si>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</si>
  <si>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</si>
  <si>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</si>
  <si>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</si>
  <si>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</si>
  <si>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</si>
  <si>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</si>
  <si>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</si>
  <si>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</si>
  <si>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</si>
  <si>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</si>
  <si>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</si>
  <si>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</si>
  <si>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</si>
  <si>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</si>
  <si>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</si>
  <si>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</si>
  <si>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</si>
  <si>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</si>
  <si>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</si>
  <si>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</si>
  <si>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</si>
  <si>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</si>
  <si>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</si>
  <si>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</si>
  <si>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</si>
  <si>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</si>
  <si>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</si>
  <si>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</si>
  <si>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</si>
  <si>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</si>
  <si>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</si>
  <si>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</si>
  <si>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</si>
  <si>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</si>
  <si>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</si>
  <si>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</si>
  <si>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</si>
  <si>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</si>
  <si>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</si>
  <si>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</si>
  <si>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</si>
  <si>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</si>
  <si>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</si>
  <si>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</si>
  <si>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</si>
  <si>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</si>
  <si>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</si>
  <si>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</si>
  <si>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</si>
  <si>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</si>
  <si>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</si>
  <si>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</si>
  <si>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</si>
  <si>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</si>
  <si>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</si>
  <si>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</si>
  <si>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</si>
  <si>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</si>
  <si>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</si>
  <si>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</si>
  <si>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</si>
  <si>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</si>
  <si>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</si>
  <si>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</si>
  <si>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</si>
  <si>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</si>
  <si>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</si>
  <si>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</si>
  <si>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</si>
  <si>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</si>
  <si>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</si>
  <si>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</si>
  <si>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</si>
  <si>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</si>
  <si>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</si>
  <si>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</si>
  <si>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</si>
  <si>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</si>
  <si>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</si>
  <si>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</si>
  <si>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</si>
  <si>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</si>
  <si>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</si>
  <si>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</si>
  <si>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</si>
  <si>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</si>
  <si>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</si>
  <si>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</si>
  <si>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</si>
  <si>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</si>
  <si>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</si>
  <si>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</si>
  <si>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</si>
  <si>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</si>
  <si>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</si>
  <si>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</si>
  <si>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</si>
  <si>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</si>
  <si>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</si>
  <si>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</si>
  <si>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</si>
  <si>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</si>
  <si>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</si>
  <si>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</si>
  <si>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</si>
  <si>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</si>
  <si>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</si>
  <si>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</si>
  <si>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</si>
  <si>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</si>
  <si>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</si>
  <si>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</si>
  <si>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</si>
  <si>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</si>
  <si>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</si>
  <si>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</si>
  <si>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</si>
  <si>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</si>
  <si>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</si>
  <si>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</si>
  <si>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</si>
  <si>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</si>
  <si>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</si>
  <si>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</si>
  <si>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</si>
  <si>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</si>
  <si>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</si>
  <si>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</si>
  <si>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</si>
  <si>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</si>
  <si>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</si>
  <si>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</si>
  <si>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</si>
  <si>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</si>
  <si>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</si>
  <si>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</si>
  <si>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</si>
  <si>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</si>
  <si>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</si>
  <si>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</si>
  <si>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</si>
  <si>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</si>
  <si>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</si>
  <si>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</si>
  <si>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</si>
  <si>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</si>
  <si>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</si>
  <si>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</si>
  <si>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</si>
  <si>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</si>
  <si>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</si>
  <si>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</si>
  <si>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</si>
  <si>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</si>
  <si>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</si>
  <si>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</si>
  <si>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</si>
  <si>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</si>
  <si>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</si>
  <si>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</si>
  <si>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</si>
  <si>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</si>
  <si>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</si>
  <si>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</si>
  <si>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</si>
  <si>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</si>
  <si>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</si>
  <si>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</si>
  <si>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</si>
  <si>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</si>
  <si>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</si>
  <si>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</si>
  <si>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</si>
  <si>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</si>
  <si>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</si>
  <si>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</si>
  <si>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</si>
  <si>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</si>
  <si>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</si>
  <si>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</si>
  <si>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</si>
  <si>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</si>
  <si>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</si>
  <si>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</si>
  <si>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</si>
  <si>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</si>
  <si>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</si>
  <si>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</si>
  <si>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</si>
  <si>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</si>
  <si>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</si>
  <si>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</si>
  <si>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</si>
  <si>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</si>
  <si>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</si>
  <si>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</si>
  <si>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</si>
  <si>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</si>
  <si>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</si>
  <si>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</si>
  <si>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</si>
  <si>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</si>
  <si>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</si>
  <si>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</si>
  <si>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</si>
  <si>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</si>
  <si>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</si>
  <si>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</si>
  <si>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</si>
  <si>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</si>
  <si>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</si>
  <si>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</si>
  <si>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</si>
  <si>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</si>
  <si>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</si>
  <si>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</si>
  <si>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</si>
  <si>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</si>
  <si>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</si>
  <si>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</si>
  <si>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</si>
  <si>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</si>
  <si>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</si>
  <si>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</si>
  <si>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</si>
  <si>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</si>
  <si>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</si>
  <si>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</si>
  <si>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</si>
  <si>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</si>
  <si>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</si>
  <si>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</si>
  <si>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</si>
  <si>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</si>
  <si>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</si>
  <si>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</si>
  <si>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</si>
  <si>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</si>
  <si>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</si>
  <si>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</si>
  <si>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</si>
  <si>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</si>
  <si>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</si>
  <si>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</si>
  <si>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</si>
  <si>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</si>
  <si>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</si>
  <si>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</si>
  <si>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</si>
  <si>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</si>
  <si>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</si>
  <si>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</si>
  <si>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</si>
  <si>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</si>
  <si>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</si>
  <si>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</si>
  <si>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</si>
  <si>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</si>
  <si>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</si>
  <si>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</si>
  <si>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</si>
  <si>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</si>
  <si>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</si>
  <si>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</si>
  <si>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</si>
  <si>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</si>
  <si>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</si>
  <si>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</si>
  <si>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</si>
  <si>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</si>
  <si>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</si>
  <si>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</si>
  <si>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</si>
  <si>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</si>
  <si>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</si>
  <si>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</si>
  <si>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</si>
  <si>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</si>
  <si>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</si>
  <si>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</si>
  <si>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</si>
  <si>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</si>
  <si>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</si>
  <si>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</si>
  <si>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</si>
  <si>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</si>
  <si>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</si>
  <si>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</si>
  <si>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</si>
  <si>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</si>
  <si>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</si>
  <si>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</si>
  <si>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</si>
  <si>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</si>
  <si>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</si>
  <si>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</si>
  <si>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</si>
  <si>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</si>
  <si>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</si>
  <si>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</si>
  <si>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</si>
  <si>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</si>
  <si>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</si>
  <si>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</si>
  <si>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</si>
  <si>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</si>
  <si>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</si>
  <si>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</si>
  <si>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</si>
  <si>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</si>
  <si>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</si>
  <si>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</si>
  <si>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</si>
  <si>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</si>
  <si>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</si>
  <si>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</si>
  <si>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</si>
  <si>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</si>
  <si>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</si>
  <si>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</si>
  <si>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</si>
  <si>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</si>
  <si>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</si>
  <si>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</si>
  <si>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</si>
  <si>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</si>
  <si>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</si>
  <si>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</si>
  <si>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</si>
  <si>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</si>
  <si>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</si>
  <si>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</si>
  <si>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</si>
  <si>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</si>
  <si>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</si>
  <si>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</si>
  <si>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</si>
  <si>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</si>
  <si>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</si>
  <si>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</si>
  <si>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</si>
  <si>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</si>
  <si>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</si>
  <si>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</si>
  <si>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</si>
  <si>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</si>
  <si>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</si>
  <si>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</si>
  <si>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</si>
  <si>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</si>
  <si>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</si>
  <si>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</si>
  <si>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</si>
  <si>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</si>
  <si>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</si>
  <si>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</si>
  <si>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</si>
  <si>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</si>
  <si>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</si>
  <si>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</si>
  <si>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</si>
  <si>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</si>
  <si>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</si>
  <si>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</si>
  <si>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</si>
  <si>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</si>
  <si>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</si>
  <si>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</si>
  <si>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</si>
  <si>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</si>
  <si>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</si>
  <si>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</si>
  <si>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</si>
  <si>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</si>
  <si>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</si>
  <si>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</si>
  <si>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</si>
  <si>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</si>
  <si>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</si>
  <si>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</si>
  <si>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</si>
  <si>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</si>
  <si>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</si>
  <si>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</si>
  <si>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</si>
  <si>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</si>
  <si>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</si>
  <si>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</si>
  <si>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</si>
  <si>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</si>
  <si>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</si>
  <si>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</si>
  <si>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</si>
  <si>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</si>
  <si>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</si>
  <si>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</si>
  <si>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</si>
  <si>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</si>
  <si>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</si>
  <si>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</si>
  <si>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</si>
  <si>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</si>
  <si>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</si>
  <si>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</si>
  <si>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</si>
  <si>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</si>
  <si>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</si>
  <si>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</si>
  <si>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</si>
  <si>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</si>
  <si>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</si>
  <si>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</si>
  <si>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</si>
  <si>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</si>
  <si>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</si>
  <si>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</si>
  <si>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</si>
  <si>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</si>
  <si>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</si>
  <si>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</si>
  <si>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</si>
  <si>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</si>
  <si>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</si>
  <si>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</si>
  <si>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</si>
  <si>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</si>
  <si>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</si>
  <si>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</si>
  <si>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</si>
  <si>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</si>
  <si>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</si>
  <si>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</si>
  <si>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</si>
  <si>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</si>
  <si>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</si>
  <si>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</si>
  <si>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</si>
  <si>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</si>
  <si>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</si>
  <si>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</si>
  <si>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</si>
  <si>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</si>
  <si>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</si>
  <si>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</si>
  <si>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</si>
  <si>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</si>
  <si>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</si>
  <si>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</si>
  <si>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</si>
  <si>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</si>
  <si>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</si>
  <si>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</si>
  <si>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</si>
  <si>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</si>
  <si>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</si>
  <si>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</si>
  <si>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</si>
  <si>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</si>
  <si>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</si>
  <si>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</si>
  <si>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</si>
  <si>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</si>
  <si>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</si>
  <si>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</si>
  <si>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</si>
  <si>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</si>
  <si>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</si>
  <si>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</si>
  <si>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</si>
  <si>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</si>
  <si>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</si>
  <si>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</si>
  <si>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</si>
  <si>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</si>
  <si>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</si>
  <si>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</si>
  <si>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</si>
  <si>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</si>
  <si>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</si>
  <si>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</si>
  <si>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</si>
  <si>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</si>
  <si>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</si>
  <si>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</si>
  <si>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</si>
  <si>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</si>
  <si>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</si>
  <si>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</si>
  <si>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</si>
  <si>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</si>
  <si>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</si>
  <si>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</si>
  <si>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</si>
  <si>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</si>
  <si>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</si>
  <si>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</si>
  <si>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</si>
  <si>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</si>
  <si>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</si>
  <si>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</si>
  <si>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</si>
  <si>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</si>
  <si>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</si>
  <si>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</si>
  <si>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</si>
  <si>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</si>
  <si>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</si>
  <si>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</si>
  <si>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</si>
  <si>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</si>
  <si>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</si>
  <si>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</si>
  <si>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</si>
  <si>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</si>
  <si>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</si>
  <si>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</si>
  <si>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</si>
  <si>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</si>
  <si>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</si>
  <si>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</si>
  <si>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</si>
  <si>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</si>
  <si>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</si>
  <si>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</si>
  <si>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</si>
  <si>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</si>
  <si>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</si>
  <si>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</si>
  <si>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</si>
  <si>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</si>
  <si>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</si>
  <si>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</si>
  <si>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</si>
  <si>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</si>
  <si>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</si>
  <si>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</si>
  <si>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</si>
  <si>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</si>
  <si>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</si>
  <si>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</si>
  <si>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</si>
  <si>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</si>
  <si>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</si>
  <si>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</si>
  <si>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</si>
  <si>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</si>
  <si>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</si>
  <si>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</si>
  <si>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</si>
  <si>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</si>
  <si>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</si>
  <si>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</si>
  <si>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</si>
  <si>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</si>
  <si>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</si>
  <si>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</si>
  <si>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</si>
  <si>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</si>
  <si>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</si>
  <si>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</si>
  <si>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</si>
  <si>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</si>
  <si>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</si>
  <si>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</si>
  <si>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</si>
  <si>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</si>
  <si>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</si>
  <si>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</si>
  <si>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</si>
  <si>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</si>
  <si>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</si>
  <si>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</si>
  <si>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</si>
  <si>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</si>
  <si>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</si>
  <si>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</si>
  <si>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</si>
  <si>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</si>
  <si>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</si>
  <si>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</si>
  <si>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</si>
  <si>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</si>
  <si>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</si>
  <si>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</si>
  <si>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</si>
  <si>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</si>
  <si>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</si>
  <si>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</si>
  <si>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</si>
  <si>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</si>
  <si>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</si>
  <si>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</si>
  <si>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</si>
  <si>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</si>
  <si>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</si>
  <si>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</si>
  <si>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</si>
  <si>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</si>
  <si>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</si>
  <si>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</si>
  <si>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</si>
  <si>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</si>
  <si>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</si>
  <si>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</si>
  <si>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</si>
  <si>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</si>
  <si>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</si>
  <si>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</si>
  <si>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</si>
  <si>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</si>
  <si>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</si>
  <si>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</si>
  <si>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</si>
  <si>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</si>
  <si>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</si>
  <si>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</si>
  <si>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</si>
  <si>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</si>
  <si>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</si>
  <si>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</si>
  <si>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</si>
  <si>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</si>
  <si>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</si>
  <si>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</si>
  <si>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</si>
  <si>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</si>
  <si>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</si>
  <si>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</si>
  <si>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</si>
  <si>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</si>
  <si>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</si>
  <si>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</si>
  <si>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</si>
  <si>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</si>
  <si>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</si>
  <si>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</si>
  <si>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</si>
  <si>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</si>
  <si>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</si>
  <si>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</si>
  <si>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</si>
  <si>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</si>
  <si>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</si>
  <si>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</si>
  <si>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</si>
  <si>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</si>
  <si>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</si>
  <si>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</si>
  <si>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</si>
  <si>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</si>
  <si>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</si>
  <si>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</si>
  <si>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</si>
  <si>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</si>
  <si>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</si>
  <si>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</si>
  <si>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</si>
  <si>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</si>
  <si>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</si>
  <si>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</si>
  <si>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</si>
  <si>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</si>
  <si>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</si>
  <si>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</si>
  <si>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</si>
  <si>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</si>
  <si>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</si>
  <si>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</si>
  <si>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</si>
  <si>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</si>
  <si>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</si>
  <si>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</si>
  <si>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</si>
  <si>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</si>
  <si>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</si>
  <si>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</si>
  <si>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</si>
  <si>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</si>
  <si>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</si>
  <si>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</si>
  <si>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</si>
  <si>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</si>
  <si>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</si>
  <si>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</si>
  <si>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</si>
  <si>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</si>
  <si>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</si>
  <si>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</si>
  <si>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</si>
  <si>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</si>
  <si>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</si>
  <si>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</si>
  <si>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</si>
  <si>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</si>
  <si>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</si>
  <si>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</si>
  <si>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</si>
  <si>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</si>
  <si>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</si>
  <si>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</si>
  <si>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</si>
  <si>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</si>
  <si>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</si>
  <si>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</si>
  <si>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</si>
  <si>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</si>
  <si>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</si>
  <si>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</si>
  <si>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</si>
  <si>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</si>
  <si>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</si>
  <si>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</si>
  <si>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</si>
  <si>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</si>
  <si>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</si>
  <si>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</si>
  <si>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</si>
  <si>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</si>
  <si>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</si>
  <si>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</si>
  <si>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</si>
  <si>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</si>
  <si>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</si>
  <si>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</si>
  <si>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</si>
  <si>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</si>
  <si>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</si>
  <si>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</si>
  <si>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</si>
  <si>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</si>
  <si>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</si>
  <si>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</si>
  <si>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</si>
  <si>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</si>
  <si>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</si>
  <si>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</si>
  <si>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</si>
  <si>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</si>
  <si>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</si>
  <si>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</si>
  <si>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</si>
  <si>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</si>
  <si>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</si>
  <si>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</si>
  <si>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</si>
  <si>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</si>
  <si>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</si>
  <si>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</si>
  <si>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</si>
  <si>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</si>
  <si>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</si>
  <si>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</si>
  <si>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</si>
  <si>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</si>
  <si>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</si>
  <si>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</si>
  <si>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</si>
  <si>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</si>
  <si>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</si>
  <si>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</si>
  <si>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</si>
  <si>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</si>
  <si>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</si>
  <si>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</si>
  <si>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</si>
  <si>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</si>
  <si>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</si>
  <si>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</si>
  <si>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</si>
  <si>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</si>
  <si>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</si>
  <si>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</si>
  <si>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</si>
  <si>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</si>
  <si>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</si>
  <si>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</si>
  <si>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</si>
  <si>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</si>
  <si>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</si>
  <si>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</si>
  <si>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</si>
  <si>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</si>
  <si>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</si>
  <si>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</si>
  <si>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</si>
  <si>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</si>
  <si>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</si>
  <si>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</si>
  <si>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</si>
  <si>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</si>
  <si>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</si>
  <si>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</si>
  <si>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</si>
  <si>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</si>
  <si>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</si>
  <si>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</si>
  <si>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</si>
  <si>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</si>
  <si>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</si>
  <si>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</si>
  <si>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</si>
  <si>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</si>
  <si>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</si>
  <si>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</si>
  <si>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</si>
  <si>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</si>
  <si>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</si>
  <si>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</si>
  <si>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</si>
  <si>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</si>
  <si>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</si>
  <si>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</si>
  <si>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</si>
  <si>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</si>
  <si>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</si>
  <si>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</si>
  <si>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</si>
  <si>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</si>
  <si>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</si>
  <si>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</si>
  <si>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</si>
  <si>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</si>
  <si>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</si>
  <si>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</si>
  <si>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</si>
  <si>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</si>
  <si>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</si>
  <si>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</si>
  <si>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</si>
  <si>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</si>
  <si>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</si>
  <si>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</si>
  <si>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</si>
  <si>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</si>
  <si>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</si>
  <si>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</si>
  <si>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</si>
  <si>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</si>
  <si>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</si>
  <si>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</si>
  <si>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</si>
  <si>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</si>
  <si>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</si>
  <si>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</si>
  <si>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</si>
  <si>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</si>
  <si>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</si>
  <si>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</si>
  <si>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</si>
  <si>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</si>
  <si>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</si>
  <si>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</si>
  <si>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</si>
  <si>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</si>
  <si>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</si>
  <si>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</si>
  <si>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</si>
  <si>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</si>
  <si>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</si>
  <si>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</si>
  <si>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</si>
  <si>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</si>
  <si>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</si>
  <si>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</si>
  <si>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</si>
  <si>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</si>
  <si>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</si>
  <si>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</si>
  <si>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</si>
  <si>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</si>
  <si>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</si>
  <si>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</si>
  <si>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</si>
  <si>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</si>
  <si>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</si>
  <si>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</si>
  <si>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</si>
  <si>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</si>
  <si>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</si>
  <si>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</si>
  <si>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</si>
  <si>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</si>
  <si>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</si>
  <si>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</si>
  <si>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</si>
  <si>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</si>
  <si>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</si>
  <si>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</si>
  <si>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</si>
  <si>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</si>
  <si>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</si>
  <si>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</si>
  <si>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</si>
  <si>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</si>
  <si>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</si>
  <si>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</si>
  <si>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</si>
  <si>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</si>
  <si>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</si>
  <si>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</si>
  <si>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</si>
  <si>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</si>
  <si>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</si>
  <si>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</si>
  <si>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</si>
  <si>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</si>
  <si>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</si>
  <si>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</si>
  <si>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</si>
  <si>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</si>
  <si>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</si>
  <si>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</si>
  <si>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</si>
  <si>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</si>
  <si>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</si>
  <si>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</si>
  <si>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</si>
  <si>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</si>
  <si>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</si>
  <si>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</si>
  <si>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</si>
  <si>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</si>
  <si>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</si>
  <si>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</si>
  <si>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</si>
  <si>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</si>
  <si>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</si>
  <si>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</si>
  <si>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</si>
  <si>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</si>
  <si>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</si>
  <si>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</si>
  <si>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</si>
  <si>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</si>
  <si>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</si>
  <si>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</si>
  <si>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</si>
  <si>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</si>
  <si>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</si>
  <si>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</si>
  <si>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</si>
  <si>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</si>
  <si>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</si>
  <si>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</si>
  <si>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</si>
  <si>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</si>
  <si>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</si>
  <si>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</si>
  <si>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</si>
  <si>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</si>
  <si>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</si>
  <si>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</si>
  <si>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</si>
  <si>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</si>
  <si>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</si>
  <si>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</si>
  <si>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</si>
  <si>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</si>
  <si>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</si>
  <si>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</si>
  <si>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</si>
  <si>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</si>
  <si>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</si>
  <si>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</si>
  <si>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</si>
  <si>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</si>
  <si>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</si>
  <si>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</si>
  <si>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</si>
  <si>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</si>
  <si>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</si>
  <si>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</si>
  <si>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</si>
  <si>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</si>
  <si>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</si>
  <si>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</si>
  <si>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</si>
  <si>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</si>
  <si>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</si>
  <si>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</si>
  <si>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</si>
  <si>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</si>
  <si>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</si>
  <si>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</si>
  <si>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</si>
  <si>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</si>
  <si>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</si>
  <si>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</si>
  <si>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</si>
  <si>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</si>
  <si>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</si>
  <si>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</si>
  <si>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</si>
  <si>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</si>
  <si>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</si>
  <si>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</si>
  <si>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</si>
  <si>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</si>
  <si>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</si>
  <si>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</si>
  <si>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</si>
  <si>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</si>
  <si>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</si>
  <si>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</si>
  <si>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</si>
  <si>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</si>
  <si>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</si>
  <si>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</si>
  <si>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</si>
  <si>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</si>
  <si>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</si>
  <si>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</si>
  <si>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</si>
  <si>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</si>
  <si>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</si>
  <si>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</si>
  <si>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</si>
  <si>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</si>
  <si>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</si>
  <si>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</si>
  <si>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</si>
  <si>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</si>
  <si>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</si>
  <si>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</si>
  <si>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</si>
  <si>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</si>
  <si>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</si>
  <si>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</si>
  <si>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</si>
  <si>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</si>
  <si>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</si>
  <si>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</si>
  <si>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</si>
  <si>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</si>
  <si>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</si>
  <si>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</si>
  <si>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</si>
  <si>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</si>
  <si>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</si>
  <si>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</si>
  <si>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</si>
  <si>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</si>
  <si>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</si>
  <si>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</si>
  <si>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</si>
  <si>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</si>
  <si>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</si>
  <si>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</si>
  <si>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</si>
  <si>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</si>
  <si>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</si>
  <si>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</si>
  <si>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</si>
  <si>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</si>
  <si>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</si>
  <si>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</si>
  <si>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</si>
  <si>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</si>
  <si>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</si>
  <si>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</si>
  <si>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</si>
  <si>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</si>
  <si>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</si>
  <si>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</si>
  <si>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</si>
  <si>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</si>
  <si>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</si>
  <si>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</si>
  <si>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</si>
  <si>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</si>
  <si>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</si>
  <si>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</si>
  <si>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</si>
  <si>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</si>
  <si>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</si>
  <si>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</si>
  <si>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</si>
  <si>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</si>
  <si>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</si>
  <si>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</si>
  <si>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</si>
  <si>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</si>
  <si>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</si>
  <si>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</si>
  <si>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</si>
  <si>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</si>
  <si>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</si>
  <si>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</si>
  <si>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</si>
  <si>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</si>
  <si>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</si>
  <si>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</si>
  <si>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</si>
  <si>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</si>
  <si>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</si>
  <si>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</si>
  <si>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</si>
  <si>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</si>
  <si>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</si>
  <si>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</si>
  <si>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</si>
  <si>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</si>
  <si>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</si>
  <si>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</si>
  <si>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</si>
  <si>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</si>
  <si>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</si>
  <si>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</si>
  <si>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</si>
  <si>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</si>
  <si>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</si>
  <si>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</si>
  <si>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</si>
  <si>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</si>
  <si>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</si>
  <si>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</si>
  <si>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</si>
  <si>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</si>
  <si>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</si>
  <si>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</si>
  <si>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</si>
  <si>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</si>
  <si>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</si>
  <si>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</si>
  <si>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</si>
  <si>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</si>
  <si>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</si>
  <si>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</si>
  <si>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</si>
  <si>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</si>
  <si>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</si>
  <si>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</si>
  <si>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</si>
  <si>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</si>
  <si>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</si>
  <si>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</si>
  <si>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</si>
  <si>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</si>
  <si>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</si>
  <si>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</si>
  <si>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</si>
  <si>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</si>
  <si>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</si>
  <si>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</si>
  <si>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</si>
  <si>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</si>
  <si>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</si>
  <si>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</si>
  <si>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</si>
  <si>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</si>
  <si>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</si>
  <si>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</si>
  <si>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</si>
  <si>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</si>
  <si>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</si>
  <si>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</si>
  <si>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</si>
  <si>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</si>
  <si>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</si>
  <si>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</si>
  <si>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</si>
  <si>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</si>
  <si>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</si>
  <si>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</si>
  <si>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</si>
  <si>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</si>
  <si>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</si>
  <si>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</si>
  <si>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</si>
  <si>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</si>
  <si>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</si>
  <si>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</si>
  <si>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</si>
  <si>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</si>
  <si>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</si>
  <si>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</si>
  <si>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</si>
  <si>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</si>
  <si>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</si>
  <si>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</si>
  <si>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</si>
  <si>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</si>
  <si>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</si>
  <si>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</si>
  <si>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</si>
  <si>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</si>
  <si>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</si>
  <si>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</si>
  <si>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</si>
  <si>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</si>
  <si>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</si>
  <si>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</si>
  <si>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</si>
  <si>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</si>
  <si>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</si>
  <si>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</si>
  <si>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</si>
  <si>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</si>
  <si>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</si>
  <si>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</si>
  <si>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</si>
  <si>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</si>
  <si>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</si>
  <si>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</si>
  <si>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</si>
  <si>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</si>
  <si>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</si>
  <si>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</si>
  <si>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</si>
  <si>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</si>
  <si>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</si>
  <si>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</si>
  <si>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</si>
  <si>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</si>
  <si>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</si>
  <si>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</si>
  <si>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</si>
  <si>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</si>
  <si>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</si>
  <si>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</si>
  <si>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</si>
  <si>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</si>
  <si>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</si>
  <si>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</si>
  <si>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</si>
  <si>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</si>
  <si>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</si>
  <si>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</si>
  <si>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</si>
  <si>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</si>
  <si>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</si>
  <si>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</si>
  <si>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</si>
  <si>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</si>
  <si>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</si>
  <si>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</si>
  <si>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</si>
  <si>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</si>
  <si>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</si>
  <si>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</si>
  <si>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</si>
  <si>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</si>
  <si>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</si>
  <si>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</si>
  <si>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</si>
  <si>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</si>
  <si>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</si>
  <si>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</si>
  <si>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</si>
  <si>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</si>
  <si>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</si>
  <si>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</si>
  <si>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</si>
  <si>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</si>
  <si>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</si>
  <si>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</si>
  <si>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</si>
  <si>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</si>
  <si>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</si>
  <si>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</si>
  <si>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</si>
  <si>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</si>
  <si>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</si>
  <si>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</si>
  <si>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</si>
  <si>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</si>
  <si>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</si>
  <si>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</si>
  <si>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</si>
  <si>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</si>
  <si>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</si>
  <si>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</si>
  <si>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</si>
  <si>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</si>
  <si>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</si>
  <si>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</si>
  <si>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</si>
  <si>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</si>
  <si>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</si>
  <si>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</si>
  <si>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</si>
  <si>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</si>
  <si>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</si>
  <si>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</si>
  <si>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</si>
  <si>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</si>
  <si>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</si>
  <si>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</si>
  <si>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</si>
  <si>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</si>
  <si>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</si>
  <si>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</si>
  <si>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</si>
  <si>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</si>
  <si>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</si>
  <si>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</si>
  <si>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</si>
  <si>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</si>
  <si>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</si>
  <si>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</si>
  <si>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</si>
  <si>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</si>
  <si>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</si>
  <si>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</si>
  <si>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</si>
  <si>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</si>
  <si>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</si>
  <si>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</si>
  <si>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</si>
  <si>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</si>
  <si>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</si>
  <si>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</si>
  <si>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</si>
  <si>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</si>
  <si>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</si>
  <si>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</si>
  <si>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</si>
  <si>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</si>
  <si>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</si>
  <si>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</si>
  <si>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</si>
  <si>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</si>
  <si>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</si>
  <si>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</si>
  <si>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</si>
  <si>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</si>
  <si>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</si>
  <si>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</si>
  <si>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</si>
  <si>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</si>
  <si>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</si>
  <si>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</si>
  <si>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</si>
  <si>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</si>
  <si>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</si>
  <si>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</si>
  <si>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</si>
  <si>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</si>
  <si>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</si>
  <si>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</si>
  <si>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</si>
  <si>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</si>
  <si>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</si>
  <si>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</si>
  <si>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</si>
  <si>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</si>
  <si>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</si>
  <si>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</si>
  <si>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</si>
  <si>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</si>
  <si>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</si>
  <si>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</si>
  <si>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</si>
  <si>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</si>
  <si>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</si>
  <si>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</si>
  <si>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</si>
  <si>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</si>
  <si>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</si>
  <si>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</si>
  <si>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</si>
  <si>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</si>
  <si>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</si>
  <si>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</si>
  <si>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</si>
  <si>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</si>
  <si>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</si>
  <si>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</si>
  <si>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</si>
  <si>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</si>
  <si>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</si>
  <si>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</si>
  <si>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</si>
  <si>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</si>
  <si>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</si>
  <si>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</si>
  <si>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</si>
  <si>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</si>
  <si>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</si>
  <si>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</si>
  <si>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</si>
  <si>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</si>
  <si>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</si>
  <si>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</si>
  <si>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</si>
  <si>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</si>
  <si>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</si>
  <si>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</si>
  <si>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</si>
  <si>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</si>
  <si>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</si>
  <si>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</si>
  <si>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</si>
  <si>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</si>
  <si>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</si>
  <si>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</si>
  <si>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</si>
  <si>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</si>
  <si>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</si>
  <si>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</si>
  <si>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</si>
  <si>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</si>
  <si>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</si>
  <si>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</si>
  <si>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</si>
  <si>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</si>
  <si>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</si>
  <si>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</si>
  <si>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</si>
  <si>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</si>
  <si>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</si>
  <si>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</si>
  <si>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</si>
  <si>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</si>
  <si>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</si>
  <si>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</si>
  <si>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</si>
  <si>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</si>
  <si>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</si>
  <si>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</si>
  <si>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</si>
  <si>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</si>
  <si>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</si>
  <si>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</si>
  <si>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</si>
  <si>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</si>
  <si>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</si>
  <si>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</si>
  <si>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</si>
  <si>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</si>
  <si>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</si>
  <si>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</si>
  <si>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</si>
  <si>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</si>
  <si>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</si>
  <si>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</si>
  <si>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</si>
  <si>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</si>
  <si>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</si>
  <si>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</si>
  <si>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</si>
  <si>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</si>
  <si>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</si>
  <si>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</si>
  <si>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</si>
  <si>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</si>
  <si>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</si>
  <si>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</si>
  <si>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</si>
  <si>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</si>
  <si>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</si>
  <si>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</si>
  <si>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</si>
  <si>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</si>
  <si>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</si>
  <si>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</si>
  <si>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</si>
  <si>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</si>
  <si>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</si>
  <si>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</si>
  <si>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</si>
  <si>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</si>
  <si>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</si>
  <si>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</si>
  <si>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</si>
  <si>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</si>
  <si>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</si>
  <si>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</si>
  <si>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</si>
  <si>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</si>
  <si>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</si>
  <si>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</si>
  <si>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</si>
  <si>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</si>
  <si>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</si>
  <si>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</si>
  <si>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</si>
  <si>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</si>
  <si>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</si>
  <si>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</si>
  <si>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</si>
  <si>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</si>
  <si>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</si>
  <si>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</si>
  <si>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</si>
  <si>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</si>
  <si>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</si>
  <si>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</si>
  <si>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</si>
  <si>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</si>
  <si>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</si>
  <si>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</si>
  <si>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</si>
  <si>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</si>
  <si>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</si>
  <si>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</si>
  <si>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</si>
  <si>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</si>
  <si>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</si>
  <si>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</si>
  <si>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</si>
  <si>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</si>
  <si>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</si>
  <si>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</si>
  <si>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</si>
  <si>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</si>
  <si>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</si>
  <si>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</si>
  <si>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</si>
  <si>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</si>
  <si>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</si>
  <si>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</si>
  <si>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</si>
  <si>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</si>
  <si>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</si>
  <si>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</si>
  <si>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</si>
  <si>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</si>
  <si>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</si>
  <si>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</si>
  <si>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</si>
  <si>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</si>
  <si>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</si>
  <si>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</si>
  <si>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</si>
  <si>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</si>
  <si>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</si>
  <si>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</si>
  <si>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</si>
  <si>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</si>
  <si>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</si>
  <si>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</si>
  <si>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</si>
  <si>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</si>
  <si>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</si>
  <si>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</si>
  <si>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</si>
  <si>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</si>
  <si>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</si>
  <si>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</si>
  <si>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</si>
  <si>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</si>
  <si>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</si>
  <si>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</si>
  <si>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</si>
  <si>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</si>
  <si>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</si>
  <si>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</si>
  <si>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</si>
  <si>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</si>
  <si>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</si>
  <si>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</si>
  <si>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</si>
  <si>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</si>
  <si>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</si>
  <si>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</si>
  <si>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</si>
  <si>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</si>
  <si>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</si>
  <si>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</si>
  <si>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</si>
  <si>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</si>
  <si>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</si>
  <si>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</si>
  <si>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</si>
  <si>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</si>
  <si>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</si>
  <si>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</si>
  <si>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</si>
  <si>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</si>
  <si>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</si>
  <si>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</si>
  <si>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</si>
  <si>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</si>
  <si>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</si>
  <si>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</si>
  <si>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</si>
  <si>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</si>
  <si>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</si>
  <si>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</si>
  <si>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</si>
  <si>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</si>
  <si>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</si>
  <si>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</si>
  <si>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</si>
  <si>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</si>
  <si>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</si>
  <si>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</si>
  <si>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</si>
  <si>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</si>
  <si>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</si>
  <si>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</si>
  <si>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</si>
  <si>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</si>
  <si>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</si>
  <si>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</si>
  <si>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</si>
  <si>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</si>
  <si>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</si>
  <si>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</si>
  <si>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</si>
  <si>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</si>
  <si>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</si>
  <si>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</si>
  <si>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</si>
  <si>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</si>
  <si>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</si>
  <si>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</si>
  <si>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</si>
  <si>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</si>
  <si>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</si>
  <si>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</si>
  <si>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</si>
  <si>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</si>
  <si>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</si>
  <si>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</si>
  <si>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</si>
  <si>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</si>
  <si>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</si>
  <si>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</si>
  <si>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</si>
  <si>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</si>
  <si>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</si>
  <si>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</si>
  <si>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</si>
  <si>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</si>
  <si>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</si>
  <si>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</si>
  <si>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</si>
  <si>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</si>
  <si>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</si>
  <si>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</si>
  <si>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</si>
  <si>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</si>
  <si>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</si>
  <si>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</si>
  <si>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</si>
  <si>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</si>
  <si>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</si>
  <si>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</si>
  <si>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</si>
  <si>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</si>
  <si>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</si>
  <si>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</si>
  <si>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</si>
  <si>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</si>
  <si>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</si>
  <si>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</si>
  <si>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</si>
  <si>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</si>
  <si>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</si>
  <si>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</si>
  <si>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</si>
  <si>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</si>
  <si>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</si>
  <si>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</si>
  <si>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</si>
  <si>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</si>
  <si>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</si>
  <si>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</si>
  <si>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</si>
  <si>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</si>
  <si>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</si>
  <si>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</si>
  <si>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</si>
  <si>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</si>
  <si>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</si>
  <si>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</si>
  <si>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</si>
  <si>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</si>
  <si>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</si>
  <si>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</si>
  <si>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</si>
  <si>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</si>
  <si>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</si>
  <si>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</si>
  <si>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</si>
  <si>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</si>
  <si>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</si>
  <si>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</si>
  <si>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</si>
  <si>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</si>
  <si>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</si>
  <si>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</si>
  <si>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</si>
  <si>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</si>
  <si>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</si>
  <si>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</si>
  <si>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</si>
  <si>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</si>
  <si>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</si>
  <si>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</si>
  <si>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</si>
  <si>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</si>
  <si>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</si>
  <si>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</si>
  <si>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</si>
  <si>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</si>
  <si>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</si>
  <si>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</si>
  <si>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</si>
  <si>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</si>
  <si>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</si>
  <si>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</si>
  <si>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</si>
  <si>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</si>
  <si>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</si>
  <si>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</si>
  <si>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</si>
  <si>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</si>
  <si>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</si>
  <si>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</si>
  <si>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</si>
  <si>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</si>
  <si>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</si>
  <si>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</si>
  <si>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</si>
  <si>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</si>
  <si>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</si>
  <si>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</si>
  <si>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</si>
  <si>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</si>
  <si>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</si>
  <si>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</si>
  <si>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</si>
  <si>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</si>
  <si>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</si>
  <si>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</si>
  <si>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</si>
  <si>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</si>
  <si>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</si>
  <si>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</si>
  <si>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</si>
  <si>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</si>
  <si>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</si>
  <si>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</si>
  <si>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</si>
  <si>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</si>
  <si>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</si>
  <si>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</si>
  <si>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</si>
  <si>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</si>
  <si>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</si>
  <si>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</si>
  <si>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</si>
  <si>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</si>
  <si>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</si>
  <si>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</si>
  <si>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</si>
  <si>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</si>
  <si>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</si>
  <si>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</si>
  <si>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</si>
  <si>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</si>
  <si>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</si>
  <si>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</si>
  <si>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</si>
  <si>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</si>
  <si>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</si>
  <si>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</si>
  <si>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</si>
  <si>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</si>
  <si>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</si>
  <si>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</si>
  <si>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</si>
  <si>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</si>
  <si>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</si>
  <si>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</si>
  <si>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</si>
  <si>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</si>
  <si>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</si>
  <si>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</si>
  <si>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</si>
  <si>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</si>
  <si>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</si>
  <si>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</si>
  <si>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</si>
  <si>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</si>
  <si>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</si>
  <si>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</si>
  <si>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</si>
  <si>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</si>
  <si>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</si>
  <si>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</si>
  <si>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</si>
  <si>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</si>
  <si>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</si>
  <si>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</si>
  <si>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</si>
  <si>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</si>
  <si>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</si>
  <si>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</si>
  <si>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</si>
  <si>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</si>
  <si>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</si>
  <si>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</si>
  <si>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</si>
  <si>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</si>
  <si>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</si>
  <si>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</si>
  <si>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</si>
  <si>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</si>
  <si>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</si>
  <si>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</si>
  <si>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</si>
  <si>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</si>
  <si>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</si>
  <si>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</si>
  <si>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</si>
  <si>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</si>
  <si>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</si>
  <si>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</si>
  <si>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</si>
  <si>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</si>
  <si>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</si>
  <si>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</si>
  <si>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</si>
  <si>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</si>
  <si>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</si>
  <si>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</si>
  <si>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</si>
  <si>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</si>
  <si>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</si>
  <si>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</si>
  <si>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</si>
  <si>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</si>
  <si>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</si>
  <si>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</si>
  <si>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</si>
  <si>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</si>
  <si>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</si>
  <si>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</si>
  <si>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</si>
  <si>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</si>
  <si>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</si>
  <si>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</si>
  <si>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</si>
  <si>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</si>
  <si>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</si>
  <si>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</si>
  <si>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</si>
  <si>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</si>
  <si>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</si>
  <si>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</si>
  <si>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</si>
  <si>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</si>
  <si>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</si>
  <si>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</si>
  <si>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</si>
  <si>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</si>
  <si>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</si>
  <si>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</si>
  <si>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</si>
  <si>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</si>
  <si>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</si>
  <si>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</si>
  <si>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</si>
  <si>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</si>
  <si>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</si>
  <si>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</si>
  <si>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</si>
  <si>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</si>
  <si>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</si>
  <si>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</si>
  <si>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</si>
  <si>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</si>
  <si>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</si>
  <si>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</si>
  <si>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</si>
  <si>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</si>
  <si>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</si>
  <si>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</si>
  <si>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</si>
  <si>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</si>
  <si>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</si>
  <si>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</si>
  <si>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</si>
  <si>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</si>
  <si>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</si>
  <si>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</si>
  <si>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</si>
  <si>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</si>
  <si>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</si>
  <si>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</si>
  <si>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</si>
  <si>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</si>
  <si>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</si>
  <si>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</si>
  <si>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</si>
  <si>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</si>
  <si>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</si>
  <si>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</si>
  <si>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</si>
  <si>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</si>
  <si>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</si>
  <si>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</si>
  <si>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</si>
  <si>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</si>
  <si>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</si>
  <si>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</si>
  <si>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</si>
  <si>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</si>
  <si>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</si>
  <si>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</si>
  <si>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</si>
  <si>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</si>
  <si>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</si>
  <si>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</si>
  <si>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</si>
  <si>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</si>
  <si>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</si>
  <si>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</si>
  <si>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</si>
  <si>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</si>
  <si>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</si>
  <si>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</si>
  <si>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</si>
  <si>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</si>
  <si>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</si>
  <si>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</si>
  <si>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</si>
  <si>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</si>
  <si>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</si>
  <si>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</si>
  <si>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</si>
  <si>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</si>
  <si>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</si>
  <si>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</si>
  <si>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</si>
  <si>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</si>
  <si>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</si>
  <si>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</si>
  <si>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</si>
  <si>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</si>
  <si>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</si>
  <si>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</si>
  <si>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</si>
  <si>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</si>
  <si>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</si>
  <si>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</si>
  <si>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</si>
  <si>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</si>
  <si>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</si>
  <si>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</si>
  <si>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</si>
  <si>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</si>
  <si>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</si>
  <si>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</si>
  <si>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</si>
  <si>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</si>
  <si>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</si>
  <si>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</si>
  <si>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</si>
  <si>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</si>
  <si>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</si>
  <si>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</si>
  <si>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</si>
  <si>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</si>
  <si>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</si>
  <si>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</si>
  <si>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</si>
  <si>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</si>
  <si>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</si>
  <si>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</si>
  <si>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</si>
  <si>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</si>
  <si>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</si>
  <si>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</si>
  <si>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</si>
  <si>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</si>
  <si>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</si>
  <si>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</si>
  <si>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</si>
  <si>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</si>
  <si>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</si>
  <si>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</si>
  <si>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</si>
  <si>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</si>
  <si>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</si>
  <si>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</si>
  <si>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</si>
  <si>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</si>
  <si>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</si>
  <si>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</si>
  <si>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</si>
  <si>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</si>
  <si>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</si>
  <si>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</si>
  <si>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</si>
  <si>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</si>
  <si>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</si>
  <si>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</si>
  <si>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</si>
  <si>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</si>
  <si>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</si>
  <si>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</si>
  <si>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</si>
  <si>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</si>
  <si>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</si>
  <si>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</si>
  <si>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</si>
  <si>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</si>
  <si>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</si>
  <si>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</si>
  <si>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</si>
  <si>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</si>
  <si>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</si>
  <si>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</si>
  <si>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</si>
  <si>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</si>
  <si>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</si>
  <si>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</si>
  <si>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</si>
  <si>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</si>
  <si>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</si>
  <si>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</si>
  <si>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</si>
  <si>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</si>
  <si>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</si>
  <si>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</si>
  <si>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</si>
  <si>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</si>
  <si>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</si>
  <si>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</si>
  <si>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</si>
  <si>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</si>
  <si>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</si>
  <si>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</si>
  <si>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</si>
  <si>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</si>
  <si>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</si>
  <si>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</si>
  <si>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</si>
  <si>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</si>
  <si>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</si>
  <si>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</si>
  <si>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</si>
  <si>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</si>
  <si>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</si>
  <si>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</si>
  <si>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</si>
  <si>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</si>
  <si>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</si>
  <si>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</si>
  <si>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</si>
  <si>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</si>
  <si>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</si>
  <si>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</si>
  <si>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</si>
  <si>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</si>
  <si>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</si>
  <si>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</si>
  <si>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</si>
  <si>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</si>
  <si>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</si>
  <si>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</si>
  <si>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</si>
  <si>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</si>
  <si>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</si>
  <si>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</si>
  <si>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</si>
  <si>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</si>
  <si>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</si>
  <si>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</si>
  <si>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</si>
  <si>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</si>
  <si>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</si>
  <si>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</si>
  <si>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</si>
  <si>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</si>
  <si>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</si>
  <si>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</si>
  <si>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</si>
  <si>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</si>
  <si>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</si>
  <si>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</si>
  <si>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</si>
  <si>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</si>
  <si>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</si>
  <si>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</si>
  <si>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</si>
  <si>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</si>
  <si>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</si>
  <si>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</si>
  <si>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</si>
  <si>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</si>
  <si>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</si>
  <si>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</si>
  <si>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</si>
  <si>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</si>
  <si>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</si>
  <si>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</si>
  <si>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</si>
  <si>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</si>
  <si>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</si>
  <si>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</si>
  <si>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</si>
  <si>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</si>
  <si>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</si>
  <si>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</si>
  <si>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</si>
  <si>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</si>
  <si>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</si>
  <si>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</si>
  <si>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</si>
  <si>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</si>
  <si>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</si>
  <si>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</si>
  <si>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</si>
  <si>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</si>
  <si>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</si>
  <si>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</si>
  <si>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</si>
  <si>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</si>
  <si>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</si>
  <si>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</si>
  <si>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</si>
  <si>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</si>
  <si>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</si>
  <si>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</si>
  <si>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</si>
  <si>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</si>
  <si>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</si>
  <si>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</si>
  <si>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</si>
  <si>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</si>
  <si>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</si>
  <si>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</si>
  <si>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</si>
  <si>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</si>
  <si>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</si>
  <si>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</si>
  <si>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</si>
  <si>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</si>
  <si>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</si>
  <si>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</si>
  <si>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</si>
  <si>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</si>
  <si>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</si>
  <si>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</si>
  <si>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</si>
  <si>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</si>
  <si>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</si>
  <si>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</si>
  <si>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</si>
  <si>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</si>
  <si>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</si>
  <si>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</si>
  <si>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</si>
  <si>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</si>
  <si>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</si>
  <si>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</si>
  <si>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</si>
  <si>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</si>
  <si>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</si>
  <si>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</si>
  <si>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</si>
  <si>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</si>
  <si>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</si>
  <si>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</si>
  <si>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</si>
  <si>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</si>
  <si>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</si>
  <si>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</si>
  <si>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</si>
  <si>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</si>
  <si>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</si>
  <si>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</si>
  <si>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</si>
  <si>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</si>
  <si>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</si>
  <si>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</si>
  <si>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</si>
  <si>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</si>
  <si>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</si>
  <si>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</si>
  <si>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</si>
  <si>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</si>
  <si>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</si>
  <si>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</si>
  <si>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</si>
  <si>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</si>
  <si>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</si>
  <si>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</si>
  <si>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</si>
  <si>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</si>
  <si>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</si>
  <si>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</si>
  <si>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</si>
  <si>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</si>
  <si>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</si>
  <si>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</si>
  <si>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</si>
  <si>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</si>
  <si>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</si>
  <si>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</si>
  <si>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</si>
  <si>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</si>
  <si>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</si>
  <si>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</si>
  <si>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</si>
  <si>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</si>
  <si>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</si>
  <si>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</si>
  <si>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</si>
  <si>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</si>
  <si>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</si>
  <si>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</si>
  <si>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</si>
  <si>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</si>
  <si>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</si>
  <si>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</si>
  <si>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</si>
  <si>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</si>
  <si>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</si>
  <si>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</si>
  <si>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</si>
  <si>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</si>
  <si>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</si>
  <si>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</si>
  <si>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</si>
  <si>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</si>
  <si>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</si>
  <si>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</si>
  <si>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</si>
  <si>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</si>
  <si>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</si>
  <si>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</si>
  <si>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</si>
  <si>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</si>
  <si>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</si>
  <si>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</si>
  <si>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</si>
  <si>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</si>
  <si>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</si>
  <si>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</si>
  <si>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</si>
  <si>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</si>
  <si>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</si>
  <si>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</si>
  <si>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</si>
  <si>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</si>
  <si>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</si>
  <si>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</si>
  <si>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</si>
  <si>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</si>
  <si>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</si>
  <si>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</si>
  <si>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</si>
  <si>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</si>
  <si>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</si>
  <si>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</si>
  <si>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</si>
  <si>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</si>
  <si>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</si>
  <si>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</si>
  <si>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</si>
  <si>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</si>
  <si>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</si>
  <si>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</si>
  <si>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</si>
  <si>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</si>
  <si>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</si>
  <si>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</si>
  <si>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</si>
  <si>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</si>
  <si>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</si>
  <si>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</si>
  <si>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</si>
  <si>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</si>
  <si>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</si>
  <si>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</si>
  <si>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</si>
  <si>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</si>
  <si>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</si>
  <si>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</si>
  <si>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</si>
  <si>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</si>
  <si>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</si>
  <si>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</si>
  <si>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</si>
  <si>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</si>
  <si>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</si>
  <si>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</si>
  <si>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</si>
  <si>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</si>
  <si>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</si>
  <si>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</si>
  <si>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</si>
  <si>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</si>
  <si>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</si>
  <si>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</si>
  <si>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</si>
  <si>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</si>
  <si>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</si>
  <si>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</si>
  <si>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</si>
  <si>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</si>
  <si>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</si>
  <si>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</si>
  <si>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</si>
  <si>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</si>
  <si>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</si>
  <si>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</si>
  <si>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</si>
  <si>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</si>
  <si>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</si>
  <si>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</si>
  <si>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</si>
  <si>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</si>
  <si>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</si>
  <si>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</si>
  <si>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</si>
  <si>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</si>
  <si>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</si>
  <si>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</si>
  <si>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</si>
  <si>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</si>
  <si>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</si>
  <si>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</si>
  <si>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</si>
  <si>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</si>
  <si>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</si>
  <si>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</si>
  <si>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</si>
  <si>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</si>
  <si>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</si>
  <si>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</si>
  <si>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</si>
  <si>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</si>
  <si>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</si>
  <si>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</si>
  <si>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</si>
  <si>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</si>
  <si>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</si>
  <si>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</si>
  <si>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</si>
  <si>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</si>
  <si>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</si>
  <si>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</si>
  <si>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</si>
  <si>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</si>
  <si>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</si>
  <si>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</si>
  <si>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</si>
  <si>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</si>
  <si>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</si>
  <si>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</si>
  <si>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</si>
  <si>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</si>
  <si>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</si>
  <si>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</si>
  <si>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</si>
  <si>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</si>
  <si>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</si>
  <si>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</si>
  <si>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</si>
  <si>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</si>
  <si>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</si>
  <si>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</si>
  <si>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</si>
  <si>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</si>
  <si>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</si>
  <si>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</si>
  <si>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</si>
  <si>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</si>
  <si>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</si>
  <si>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</si>
  <si>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</si>
  <si>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</si>
  <si>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</si>
  <si>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</si>
  <si>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</si>
  <si>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</si>
  <si>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</si>
  <si>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</si>
  <si>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</si>
  <si>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</si>
  <si>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</si>
  <si>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</si>
  <si>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</si>
  <si>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</si>
  <si>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</si>
  <si>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</si>
  <si>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</si>
  <si>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</si>
  <si>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</si>
  <si>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</si>
  <si>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</si>
  <si>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</si>
  <si>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</si>
  <si>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</si>
  <si>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</si>
  <si>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</si>
  <si>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</si>
  <si>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</si>
  <si>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</si>
  <si>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</si>
  <si>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</si>
  <si>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</si>
  <si>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</si>
  <si>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</si>
  <si>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</si>
  <si>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</si>
  <si>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</si>
  <si>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</si>
  <si>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</si>
  <si>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</si>
  <si>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</si>
  <si>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</si>
  <si>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</si>
  <si>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</si>
  <si>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</si>
  <si>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</si>
  <si>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</si>
  <si>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</si>
  <si>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</si>
  <si>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</si>
  <si>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</si>
  <si>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</si>
  <si>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</si>
  <si>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</si>
  <si>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</si>
  <si>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</si>
  <si>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</si>
  <si>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</si>
  <si>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</si>
  <si>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</si>
  <si>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</si>
  <si>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</si>
  <si>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</si>
  <si>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</si>
  <si>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</si>
  <si>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</si>
  <si>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</si>
  <si>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</si>
  <si>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</si>
  <si>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</si>
  <si>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</si>
  <si>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</si>
  <si>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</si>
  <si>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</si>
  <si>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</si>
  <si>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</si>
  <si>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</si>
  <si>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</si>
  <si>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</si>
  <si>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</si>
  <si>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</si>
  <si>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</si>
  <si>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</si>
  <si>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</si>
  <si>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</si>
  <si>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</si>
  <si>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</si>
  <si>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</si>
  <si>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</si>
  <si>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</si>
  <si>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</si>
  <si>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</si>
  <si>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</si>
  <si>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</si>
  <si>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</si>
  <si>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</si>
  <si>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</si>
  <si>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</si>
  <si>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</si>
  <si>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</si>
  <si>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</si>
  <si>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</si>
  <si>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</si>
  <si>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</si>
  <si>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</si>
  <si>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</si>
  <si>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</si>
  <si>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</si>
  <si>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</si>
  <si>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</si>
  <si>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</si>
  <si>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</si>
  <si>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</si>
  <si>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</si>
  <si>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</si>
  <si>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</si>
  <si>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</si>
  <si>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</si>
  <si>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</si>
  <si>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</si>
  <si>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</si>
  <si>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</si>
  <si>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</si>
  <si>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</si>
  <si>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</si>
  <si>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</si>
  <si>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</si>
  <si>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</si>
  <si>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</si>
  <si>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</si>
  <si>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</si>
  <si>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</si>
  <si>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</si>
  <si>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</si>
  <si>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</si>
  <si>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</si>
  <si>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</si>
  <si>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</si>
  <si>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</si>
  <si>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</si>
  <si>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</si>
  <si>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</si>
  <si>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</si>
  <si>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</si>
  <si>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</si>
  <si>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</si>
  <si>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</si>
  <si>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</si>
  <si>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</si>
  <si>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</si>
  <si>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</si>
  <si>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</si>
  <si>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</si>
  <si>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</si>
  <si>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</si>
  <si>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</si>
  <si>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</si>
  <si>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</si>
  <si>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</si>
  <si>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</si>
  <si>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</si>
  <si>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</si>
  <si>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</si>
  <si>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</si>
  <si>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</si>
  <si>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</si>
  <si>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</si>
  <si>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</si>
  <si>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</si>
  <si>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</si>
  <si>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</si>
  <si>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</si>
  <si>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</si>
  <si>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</si>
  <si>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</si>
  <si>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</si>
  <si>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</si>
  <si>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</si>
  <si>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</si>
  <si>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</si>
  <si>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</si>
  <si>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</si>
  <si>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</si>
  <si>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</si>
  <si>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</si>
  <si>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</si>
  <si>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</si>
  <si>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</si>
  <si>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</si>
  <si>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</si>
  <si>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</si>
  <si>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</si>
  <si>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</si>
  <si>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</si>
  <si>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</si>
  <si>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</si>
  <si>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</si>
  <si>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</si>
  <si>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</si>
  <si>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</si>
  <si>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</si>
  <si>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</si>
  <si>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</si>
  <si>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</si>
  <si>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</si>
  <si>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</si>
  <si>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</si>
  <si>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</si>
  <si>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</si>
  <si>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</si>
  <si>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</si>
  <si>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</si>
  <si>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</si>
  <si>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</si>
  <si>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</si>
  <si>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</si>
  <si>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</si>
  <si>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</si>
  <si>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</si>
  <si>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</si>
  <si>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</si>
  <si>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</si>
  <si>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</si>
  <si>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</si>
  <si>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</si>
  <si>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</si>
  <si>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</si>
  <si>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</si>
  <si>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</si>
  <si>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</si>
  <si>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</si>
  <si>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</si>
  <si>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</si>
  <si>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</si>
  <si>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</si>
  <si>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</si>
  <si>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</si>
  <si>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</si>
  <si>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</si>
  <si>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</si>
  <si>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</si>
  <si>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</si>
  <si>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</si>
  <si>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</si>
  <si>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</si>
  <si>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</si>
  <si>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</si>
  <si>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</si>
  <si>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</si>
  <si>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</si>
  <si>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</si>
  <si>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</si>
  <si>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</si>
  <si>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</si>
  <si>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</si>
  <si>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</si>
  <si>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</si>
  <si>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</si>
  <si>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</si>
  <si>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</si>
  <si>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</si>
  <si>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</si>
  <si>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</si>
  <si>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</si>
  <si>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</si>
  <si>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</si>
  <si>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</si>
  <si>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</si>
  <si>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</si>
  <si>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</si>
  <si>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</si>
  <si>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</si>
  <si>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</si>
  <si>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</si>
  <si>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</si>
  <si>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</si>
  <si>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</si>
  <si>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</si>
  <si>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</si>
  <si>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</si>
  <si>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</si>
  <si>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</si>
  <si>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</si>
  <si>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</si>
  <si>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</si>
  <si>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</si>
  <si>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</si>
  <si>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</si>
  <si>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</si>
  <si>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</si>
  <si>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</si>
  <si>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</si>
  <si>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</si>
  <si>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</si>
  <si>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</si>
  <si>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</si>
  <si>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</si>
  <si>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</si>
  <si>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</si>
  <si>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</si>
  <si>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</si>
  <si>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</si>
  <si>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</si>
  <si>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</si>
  <si>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</si>
  <si>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</si>
  <si>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</si>
  <si>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</si>
  <si>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</si>
  <si>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</si>
  <si>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</si>
  <si>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</si>
  <si>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</si>
  <si>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</si>
  <si>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</si>
  <si>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</si>
  <si>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</si>
  <si>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</si>
  <si>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</si>
  <si>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</si>
  <si>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</si>
  <si>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</si>
  <si>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</si>
  <si>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</si>
  <si>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</si>
  <si>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</si>
  <si>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</si>
  <si>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</si>
  <si>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</si>
  <si>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</si>
  <si>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</si>
  <si>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</si>
  <si>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</si>
  <si>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</si>
  <si>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</si>
  <si>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</si>
  <si>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</si>
  <si>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</si>
  <si>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</si>
  <si>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</si>
  <si>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</si>
  <si>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</si>
  <si>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</si>
  <si>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</si>
  <si>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</si>
  <si>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</si>
  <si>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</si>
  <si>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</si>
  <si>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</si>
  <si>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</si>
  <si>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</si>
  <si>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</si>
  <si>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</si>
  <si>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</si>
  <si>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</si>
  <si>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</si>
  <si>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</si>
  <si>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</si>
  <si>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</si>
  <si>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</si>
  <si>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</si>
  <si>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</si>
  <si>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</si>
  <si>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</si>
  <si>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</si>
  <si>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</si>
  <si>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</si>
  <si>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</si>
  <si>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</si>
  <si>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</si>
  <si>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</si>
  <si>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</si>
  <si>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</si>
  <si>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</si>
  <si>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</si>
  <si>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</si>
  <si>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</si>
  <si>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</si>
  <si>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</si>
  <si>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</si>
  <si>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</si>
  <si>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</si>
  <si>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</si>
  <si>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</si>
  <si>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</si>
  <si>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</si>
  <si>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</si>
  <si>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</si>
  <si>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</si>
  <si>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</si>
  <si>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</si>
  <si>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</si>
  <si>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</si>
  <si>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</si>
  <si>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</si>
  <si>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</si>
  <si>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</si>
  <si>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</si>
  <si>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</si>
  <si>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</si>
  <si>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</si>
  <si>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</si>
  <si>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</si>
  <si>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</si>
  <si>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</si>
  <si>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</si>
  <si>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</si>
  <si>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</si>
  <si>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</si>
  <si>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</si>
  <si>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</si>
  <si>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</si>
  <si>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</si>
  <si>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</si>
  <si>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</si>
  <si>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</si>
  <si>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</si>
  <si>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</si>
  <si>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</si>
  <si>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</si>
  <si>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</si>
  <si>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</si>
  <si>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</si>
  <si>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</si>
  <si>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</si>
  <si>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</si>
  <si>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</si>
  <si>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</si>
  <si>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</si>
  <si>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</si>
  <si>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</si>
  <si>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</si>
  <si>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</si>
  <si>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</si>
  <si>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</si>
  <si>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</si>
  <si>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</si>
  <si>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</si>
  <si>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</si>
  <si>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</si>
  <si>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</si>
  <si>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</si>
  <si>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</si>
  <si>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</si>
  <si>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</si>
  <si>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</si>
  <si>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</si>
  <si>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</si>
  <si>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</si>
  <si>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</si>
  <si>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</si>
  <si>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</si>
  <si>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</si>
  <si>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</si>
  <si>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</si>
  <si>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</si>
  <si>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</si>
  <si>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</si>
  <si>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</si>
  <si>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</si>
  <si>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</si>
  <si>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</si>
  <si>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</si>
  <si>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</si>
  <si>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</si>
  <si>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</si>
  <si>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</si>
  <si>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</si>
  <si>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</si>
  <si>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</si>
  <si>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</si>
  <si>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</si>
  <si>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</si>
  <si>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</si>
  <si>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</si>
  <si>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</si>
  <si>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</si>
  <si>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</si>
  <si>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</si>
  <si>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</si>
  <si>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</si>
  <si>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</si>
  <si>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</si>
  <si>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</si>
  <si>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</si>
  <si>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</si>
  <si>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</si>
  <si>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</si>
  <si>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</si>
  <si>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</si>
  <si>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</si>
  <si>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</si>
  <si>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</si>
  <si>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</si>
  <si>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</si>
  <si>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</si>
  <si>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</si>
  <si>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</si>
  <si>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</si>
  <si>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</si>
  <si>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</si>
  <si>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</si>
  <si>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</si>
  <si>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</si>
  <si>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</si>
  <si>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</si>
  <si>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</si>
  <si>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</si>
  <si>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</si>
  <si>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</si>
  <si>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</si>
  <si>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</si>
  <si>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</si>
  <si>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</si>
  <si>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</si>
  <si>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</si>
  <si>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</si>
  <si>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</si>
  <si>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</si>
  <si>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</si>
  <si>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</si>
  <si>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</si>
  <si>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</si>
  <si>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</si>
  <si>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</si>
  <si>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</si>
  <si>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</si>
  <si>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</si>
  <si>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</si>
  <si>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</si>
  <si>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</si>
  <si>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</si>
  <si>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</si>
  <si>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</si>
  <si>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</si>
  <si>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</si>
  <si>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</si>
  <si>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</si>
  <si>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</si>
  <si>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</si>
  <si>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</si>
  <si>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</si>
  <si>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</si>
  <si>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</si>
  <si>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</si>
  <si>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</si>
  <si>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</si>
  <si>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</si>
  <si>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</si>
  <si>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</si>
  <si>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</si>
  <si>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</si>
  <si>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</si>
  <si>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</si>
  <si>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</si>
  <si>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</si>
  <si>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</si>
  <si>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</si>
  <si>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</si>
  <si>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</si>
  <si>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</si>
  <si>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</si>
  <si>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</si>
  <si>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</si>
  <si>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</si>
  <si>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</si>
  <si>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</si>
  <si>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</si>
  <si>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</si>
  <si>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</si>
  <si>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</si>
  <si>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</si>
  <si>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</si>
  <si>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</si>
  <si>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</si>
  <si>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</si>
  <si>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</si>
  <si>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</si>
  <si>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</si>
  <si>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</si>
  <si>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</si>
  <si>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</si>
  <si>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</si>
  <si>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</si>
  <si>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</si>
  <si>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</si>
  <si>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</si>
  <si>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</si>
  <si>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</si>
  <si>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</si>
  <si>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</si>
  <si>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</si>
  <si>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</si>
  <si>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</si>
  <si>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</si>
  <si>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</si>
  <si>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</si>
  <si>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</si>
  <si>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</si>
  <si>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</si>
  <si>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</si>
  <si>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</si>
  <si>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</si>
  <si>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</si>
  <si>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</si>
  <si>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</si>
  <si>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</si>
  <si>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</si>
  <si>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</si>
  <si>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</si>
  <si>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</si>
  <si>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</si>
  <si>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</si>
  <si>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</si>
  <si>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</si>
  <si>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</si>
  <si>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</si>
  <si>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</si>
  <si>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</si>
  <si>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</si>
  <si>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</si>
  <si>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</si>
  <si>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</si>
  <si>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</si>
  <si>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</si>
  <si>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</si>
  <si>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</si>
  <si>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</si>
  <si>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</si>
  <si>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</si>
  <si>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</si>
  <si>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</si>
  <si>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</si>
  <si>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</si>
  <si>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</si>
  <si>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</si>
  <si>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</si>
  <si>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</si>
  <si>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</si>
  <si>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</si>
  <si>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</si>
  <si>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</si>
  <si>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</si>
  <si>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</si>
  <si>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</si>
  <si>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</si>
  <si>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</si>
  <si>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</si>
  <si>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</si>
  <si>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</si>
  <si>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</si>
  <si>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</si>
  <si>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</si>
  <si>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</si>
  <si>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</si>
  <si>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</si>
  <si>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</si>
  <si>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</si>
  <si>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</si>
  <si>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</si>
  <si>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</si>
  <si>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</si>
  <si>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</si>
  <si>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</si>
  <si>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</si>
  <si>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</si>
  <si>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</si>
  <si>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</si>
  <si>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</si>
  <si>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</si>
  <si>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</si>
  <si>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</si>
  <si>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</si>
  <si>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</si>
  <si>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</si>
  <si>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</si>
  <si>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</si>
  <si>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</si>
  <si>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</si>
  <si>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</si>
  <si>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</si>
  <si>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</si>
  <si>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</si>
  <si>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</si>
  <si>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</si>
  <si>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</si>
  <si>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</si>
  <si>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</si>
  <si>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</si>
  <si>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</si>
  <si>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</si>
  <si>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</si>
  <si>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</si>
  <si>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</si>
  <si>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</si>
  <si>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</si>
  <si>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</si>
  <si>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</si>
  <si>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</si>
  <si>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</si>
  <si>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</si>
  <si>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</si>
  <si>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</si>
  <si>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</si>
  <si>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</si>
  <si>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</si>
  <si>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</si>
  <si>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</si>
  <si>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</si>
  <si>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</si>
  <si>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</si>
  <si>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</si>
  <si>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</si>
  <si>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</si>
  <si>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</si>
  <si>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</si>
  <si>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</si>
  <si>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</si>
  <si>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</si>
  <si>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</si>
  <si>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</si>
  <si>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</si>
  <si>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</si>
  <si>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</si>
  <si>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</si>
  <si>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</si>
  <si>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</si>
  <si>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</si>
  <si>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</si>
  <si>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</si>
  <si>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</si>
  <si>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</si>
  <si>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</si>
  <si>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</si>
  <si>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</si>
  <si>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</si>
  <si>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</si>
  <si>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</si>
  <si>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</si>
  <si>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</si>
  <si>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</si>
  <si>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</si>
  <si>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</si>
  <si>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</si>
  <si>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</si>
  <si>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</si>
  <si>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</si>
  <si>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</si>
  <si>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</si>
  <si>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</si>
  <si>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</si>
  <si>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</si>
  <si>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</si>
  <si>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</si>
  <si>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</si>
  <si>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</si>
  <si>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</si>
  <si>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</si>
  <si>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</si>
  <si>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</si>
  <si>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</si>
  <si>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</si>
  <si>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</si>
  <si>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</si>
  <si>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</si>
  <si>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</si>
  <si>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</si>
  <si>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</si>
  <si>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</si>
  <si>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</si>
  <si>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</si>
  <si>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</si>
  <si>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</si>
  <si>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</si>
  <si>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</si>
  <si>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</si>
  <si>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</si>
  <si>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</si>
  <si>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</si>
  <si>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</si>
  <si>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</si>
  <si>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</si>
  <si>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</si>
  <si>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</si>
  <si>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</si>
  <si>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</si>
  <si>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</si>
  <si>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</si>
  <si>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</si>
  <si>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</si>
  <si>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</si>
  <si>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</si>
  <si>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</si>
  <si>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</si>
  <si>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</si>
  <si>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</si>
  <si>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</si>
  <si>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</si>
  <si>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</si>
  <si>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</si>
  <si>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</si>
  <si>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</si>
  <si>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</si>
  <si>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</si>
  <si>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</si>
  <si>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</si>
  <si>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</si>
  <si>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</si>
  <si>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</si>
  <si>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</si>
  <si>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</si>
  <si>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</si>
  <si>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</si>
  <si>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</si>
  <si>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</si>
  <si>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</si>
  <si>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</si>
  <si>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</si>
  <si>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</si>
  <si>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</si>
  <si>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</si>
  <si>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</si>
  <si>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</si>
  <si>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</si>
  <si>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</si>
  <si>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</si>
  <si>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</si>
  <si>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</si>
  <si>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</si>
  <si>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</si>
  <si>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</si>
  <si>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</si>
  <si>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</si>
  <si>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</si>
  <si>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</si>
  <si>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</si>
  <si>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</si>
  <si>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</si>
  <si>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</si>
  <si>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</si>
  <si>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</si>
  <si>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</si>
  <si>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</si>
  <si>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</si>
  <si>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</si>
  <si>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</si>
  <si>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</si>
  <si>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</si>
  <si>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</si>
  <si>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</si>
  <si>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</si>
  <si>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</si>
  <si>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</si>
  <si>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</si>
  <si>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</si>
  <si>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</si>
  <si>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</si>
  <si>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</si>
  <si>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</si>
  <si>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</si>
  <si>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</si>
  <si>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</si>
  <si>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</si>
  <si>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</si>
  <si>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</si>
  <si>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</si>
  <si>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</si>
  <si>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</si>
  <si>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</si>
  <si>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</si>
  <si>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</si>
  <si>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</si>
  <si>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</si>
  <si>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</si>
  <si>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</si>
  <si>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</si>
  <si>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</si>
  <si>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</si>
  <si>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</si>
  <si>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</si>
  <si>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</si>
  <si>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</si>
  <si>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</si>
  <si>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</si>
  <si>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</si>
  <si>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</si>
  <si>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</si>
  <si>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</si>
  <si>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</si>
  <si>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</si>
  <si>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</si>
  <si>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</si>
  <si>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</si>
  <si>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</si>
  <si>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</si>
  <si>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</si>
  <si>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</si>
  <si>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</si>
  <si>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</si>
  <si>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</si>
  <si>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</si>
  <si>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</si>
  <si>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</si>
  <si>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</si>
  <si>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</si>
  <si>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</si>
  <si>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</si>
  <si>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</si>
  <si>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</si>
  <si>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</si>
  <si>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</si>
  <si>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</si>
  <si>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</si>
  <si>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</si>
  <si>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</si>
  <si>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</si>
  <si>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</si>
  <si>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</si>
  <si>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</si>
  <si>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</si>
  <si>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</si>
  <si>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</si>
  <si>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</si>
  <si>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</si>
  <si>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</si>
  <si>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</si>
  <si>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</si>
  <si>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</si>
  <si>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</si>
  <si>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</si>
  <si>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</si>
  <si>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</si>
  <si>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</si>
  <si>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</si>
  <si>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</si>
  <si>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</si>
  <si>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</si>
  <si>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</si>
  <si>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</si>
  <si>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</si>
  <si>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</si>
  <si>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</si>
  <si>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</si>
  <si>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</si>
  <si>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</si>
  <si>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</si>
  <si>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</si>
  <si>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</si>
  <si>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</si>
  <si>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</si>
  <si>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</si>
  <si>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</si>
  <si>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</si>
  <si>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</si>
  <si>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</si>
  <si>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</si>
  <si>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</si>
  <si>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</si>
  <si>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</si>
  <si>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</si>
  <si>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</si>
  <si>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</si>
  <si>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</si>
  <si>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</si>
  <si>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</si>
  <si>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</si>
  <si>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</si>
  <si>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</si>
  <si>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</si>
  <si>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</si>
  <si>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</si>
  <si>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</si>
  <si>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</si>
  <si>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</si>
  <si>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</si>
  <si>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</si>
  <si>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</si>
  <si>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</si>
  <si>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</si>
  <si>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</si>
  <si>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</si>
  <si>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</si>
  <si>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</si>
  <si>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</si>
  <si>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</si>
  <si>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</si>
  <si>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</si>
  <si>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</si>
  <si>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</si>
  <si>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</si>
  <si>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</si>
  <si>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</si>
  <si>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</si>
  <si>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</si>
  <si>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</si>
  <si>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</si>
  <si>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</si>
  <si>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</si>
  <si>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</si>
  <si>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</si>
  <si>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</si>
  <si>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</si>
  <si>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</si>
  <si>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</si>
  <si>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</si>
  <si>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</si>
  <si>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</si>
  <si>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</si>
  <si>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</si>
  <si>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</si>
  <si>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</si>
  <si>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</si>
  <si>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</si>
  <si>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</si>
  <si>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</si>
  <si>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</si>
  <si>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</si>
  <si>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</si>
  <si>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</si>
  <si>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</si>
  <si>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</si>
  <si>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</si>
  <si>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</si>
  <si>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</si>
  <si>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</si>
  <si>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</si>
  <si>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</si>
  <si>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</si>
  <si>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</si>
  <si>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</si>
  <si>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</si>
  <si>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</si>
  <si>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</si>
  <si>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</si>
  <si>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</si>
  <si>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</si>
  <si>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</si>
  <si>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</si>
  <si>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</si>
  <si>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</si>
  <si>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</si>
  <si>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</si>
  <si>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</si>
  <si>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</si>
  <si>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</si>
  <si>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</si>
  <si>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</si>
  <si>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</si>
  <si>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</si>
  <si>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</si>
  <si>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</si>
  <si>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</si>
  <si>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</si>
  <si>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</si>
  <si>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</si>
  <si>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</si>
  <si>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</si>
  <si>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</si>
  <si>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</si>
  <si>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</si>
  <si>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</si>
  <si>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</si>
  <si>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</si>
  <si>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</si>
  <si>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</si>
  <si>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</si>
  <si>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</si>
  <si>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</si>
  <si>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</si>
  <si>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</si>
  <si>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</si>
  <si>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</si>
  <si>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</si>
  <si>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</si>
  <si>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</si>
  <si>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</si>
  <si>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</si>
  <si>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</si>
  <si>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</si>
  <si>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</si>
  <si>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</si>
  <si>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</si>
  <si>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</si>
  <si>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</si>
  <si>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</si>
  <si>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</si>
  <si>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</si>
  <si>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</si>
  <si>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</si>
  <si>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</si>
  <si>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</si>
  <si>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</si>
  <si>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</si>
  <si>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</si>
  <si>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</si>
  <si>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</si>
  <si>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</si>
  <si>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</si>
  <si>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</si>
  <si>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</si>
  <si>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</si>
  <si>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</si>
  <si>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</si>
  <si>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</si>
  <si>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</si>
  <si>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</si>
  <si>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</si>
  <si>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</si>
  <si>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</si>
  <si>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</si>
  <si>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</si>
  <si>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</si>
  <si>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</si>
  <si>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</si>
  <si>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</si>
  <si>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</si>
  <si>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</si>
  <si>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</si>
  <si>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</si>
  <si>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</si>
  <si>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</si>
  <si>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</si>
  <si>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</si>
  <si>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</si>
  <si>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</si>
  <si>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</si>
  <si>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</si>
  <si>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</si>
  <si>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</si>
  <si>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</si>
  <si>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</si>
  <si>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</si>
  <si>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</si>
  <si>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</si>
  <si>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</si>
  <si>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</si>
  <si>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</si>
  <si>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</si>
  <si>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</si>
  <si>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</si>
  <si>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</si>
  <si>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</si>
  <si>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</si>
  <si>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</si>
  <si>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</si>
  <si>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</si>
  <si>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</si>
  <si>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</si>
  <si>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</si>
  <si>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</si>
  <si>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</si>
  <si>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</si>
  <si>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</si>
  <si>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</si>
  <si>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</si>
  <si>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</si>
  <si>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</si>
  <si>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</si>
  <si>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</si>
  <si>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</si>
  <si>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</si>
  <si>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</si>
  <si>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</si>
  <si>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</si>
  <si>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</si>
  <si>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</si>
  <si>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</si>
  <si>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</si>
  <si>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</si>
  <si>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</si>
  <si>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</si>
  <si>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</si>
  <si>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</si>
  <si>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</si>
  <si>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</si>
  <si>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</si>
  <si>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</si>
  <si>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</si>
  <si>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</si>
  <si>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</si>
  <si>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</si>
  <si>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</si>
  <si>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</si>
  <si>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</si>
  <si>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</si>
  <si>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</si>
  <si>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</si>
  <si>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</si>
  <si>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</si>
  <si>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</si>
  <si>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</si>
  <si>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</si>
  <si>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</si>
  <si>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</si>
  <si>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</si>
  <si>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</si>
  <si>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</si>
  <si>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</si>
  <si>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</si>
  <si>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</si>
  <si>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</si>
  <si>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</si>
  <si>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</si>
  <si>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</si>
  <si>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</si>
  <si>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</si>
  <si>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</si>
  <si>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</si>
  <si>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</si>
  <si>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</si>
  <si>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</si>
  <si>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</si>
  <si>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</si>
  <si>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</si>
  <si>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</si>
  <si>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</si>
  <si>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</si>
  <si>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</si>
  <si>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</si>
  <si>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</si>
  <si>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</si>
  <si>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</si>
  <si>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</si>
  <si>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</si>
  <si>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</si>
  <si>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</si>
  <si>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</si>
  <si>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</si>
  <si>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</si>
  <si>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</si>
  <si>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</si>
  <si>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</si>
  <si>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</si>
  <si>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</si>
  <si>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</si>
  <si>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</si>
  <si>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</si>
  <si>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</si>
  <si>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</si>
  <si>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</si>
  <si>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</si>
  <si>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</si>
  <si>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</si>
  <si>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</si>
  <si>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</si>
  <si>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</si>
  <si>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</si>
  <si>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</si>
  <si>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</si>
  <si>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</si>
  <si>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</si>
  <si>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</si>
  <si>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</si>
  <si>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</si>
  <si>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</si>
  <si>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</si>
  <si>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</si>
  <si>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</si>
  <si>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</si>
  <si>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</si>
  <si>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</si>
  <si>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</si>
  <si>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</si>
  <si>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</si>
  <si>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</si>
  <si>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</si>
  <si>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</si>
  <si>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</si>
  <si>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</si>
  <si>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</si>
  <si>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</si>
  <si>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</si>
  <si>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</si>
  <si>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</si>
  <si>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</si>
  <si>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</si>
  <si>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</si>
  <si>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</si>
  <si>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</si>
  <si>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</si>
  <si>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</si>
  <si>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</si>
  <si>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</si>
  <si>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</si>
  <si>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</si>
  <si>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</si>
  <si>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</si>
  <si>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</si>
  <si>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</si>
  <si>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</si>
  <si>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</si>
  <si>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</si>
  <si>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</si>
  <si>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</si>
  <si>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</si>
  <si>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</si>
  <si>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</si>
  <si>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</si>
  <si>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</si>
  <si>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</si>
  <si>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</si>
  <si>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</si>
  <si>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</si>
  <si>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</si>
  <si>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</si>
  <si>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</si>
  <si>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</si>
  <si>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</si>
  <si>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</si>
  <si>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</si>
  <si>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</si>
  <si>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</si>
  <si>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</si>
  <si>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</si>
  <si>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</si>
  <si>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</si>
  <si>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</si>
  <si>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</si>
  <si>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</si>
  <si>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</si>
  <si>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</si>
  <si>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</si>
  <si>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</si>
  <si>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</si>
  <si>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</si>
  <si>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</si>
  <si>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</si>
  <si>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</si>
  <si>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</si>
  <si>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</si>
  <si>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</si>
  <si>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</si>
  <si>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</si>
  <si>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</si>
  <si>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</si>
  <si>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</si>
  <si>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</si>
  <si>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</si>
  <si>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</si>
  <si>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</si>
  <si>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</si>
  <si>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</si>
  <si>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</si>
  <si>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</si>
  <si>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</si>
  <si>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</si>
  <si>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</si>
  <si>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</si>
  <si>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</si>
  <si>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</si>
  <si>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</si>
  <si>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</si>
  <si>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</si>
  <si>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</si>
  <si>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</si>
  <si>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</si>
  <si>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</si>
  <si>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</si>
  <si>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</si>
  <si>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</si>
  <si>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</si>
  <si>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</si>
  <si>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</si>
  <si>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</si>
  <si>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</si>
  <si>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</si>
  <si>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</si>
  <si>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</si>
  <si>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</si>
  <si>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</si>
  <si>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</si>
  <si>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</si>
  <si>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</si>
  <si>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</si>
  <si>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</si>
  <si>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</si>
  <si>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</si>
  <si>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</si>
  <si>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</si>
  <si>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</si>
  <si>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</si>
  <si>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</si>
  <si>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</si>
  <si>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</si>
  <si>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</si>
  <si>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</si>
  <si>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</si>
  <si>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</si>
  <si>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</si>
  <si>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</si>
  <si>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</si>
  <si>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</si>
  <si>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</si>
  <si>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</si>
  <si>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</si>
  <si>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</si>
  <si>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</si>
  <si>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</si>
  <si>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</si>
  <si>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</si>
  <si>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</si>
  <si>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</si>
  <si>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</si>
  <si>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</si>
  <si>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</si>
  <si>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</si>
  <si>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</si>
  <si>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</si>
  <si>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</si>
  <si>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</si>
  <si>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</si>
  <si>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</si>
  <si>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</si>
  <si>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</si>
  <si>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</si>
  <si>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</si>
  <si>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</si>
  <si>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</si>
  <si>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</si>
  <si>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</si>
  <si>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</si>
  <si>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</si>
  <si>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</si>
  <si>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</si>
  <si>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</si>
  <si>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</si>
  <si>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</si>
  <si>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</si>
  <si>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</si>
  <si>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</si>
  <si>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</si>
  <si>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</si>
  <si>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</si>
  <si>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</si>
  <si>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</si>
  <si>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</si>
  <si>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</si>
  <si>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</si>
  <si>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</si>
  <si>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</si>
  <si>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</si>
  <si>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</si>
  <si>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</si>
  <si>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</si>
  <si>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</si>
  <si>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</si>
  <si>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</si>
  <si>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</si>
  <si>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</si>
  <si>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</si>
  <si>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</si>
  <si>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</si>
  <si>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</si>
  <si>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</si>
  <si>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</si>
  <si>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</si>
  <si>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</si>
  <si>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</si>
  <si>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</si>
  <si>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</si>
  <si>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</si>
  <si>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</si>
  <si>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</si>
  <si>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</si>
  <si>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</si>
  <si>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</si>
  <si>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</si>
  <si>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</si>
  <si>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</si>
  <si>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</si>
  <si>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</si>
  <si>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</si>
  <si>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</si>
  <si>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</si>
  <si>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</si>
  <si>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</si>
  <si>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</si>
  <si>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</si>
  <si>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</si>
  <si>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</si>
  <si>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</si>
  <si>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</si>
  <si>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</si>
  <si>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</si>
  <si>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</si>
  <si>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</si>
  <si>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</si>
  <si>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</si>
  <si>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</si>
  <si>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</si>
  <si>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</si>
  <si>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</si>
  <si>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</si>
  <si>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</si>
  <si>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</si>
  <si>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</si>
  <si>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</si>
  <si>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</si>
  <si>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</si>
  <si>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</si>
  <si>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</si>
  <si>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</si>
  <si>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</si>
  <si>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</si>
  <si>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</si>
  <si>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</si>
  <si>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</si>
  <si>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</si>
  <si>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</si>
  <si>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</si>
  <si>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</si>
  <si>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</si>
  <si>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</si>
  <si>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</si>
  <si>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</si>
  <si>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</si>
  <si>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</si>
  <si>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</si>
  <si>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</si>
  <si>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</si>
  <si>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</si>
  <si>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</si>
  <si>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</si>
  <si>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</si>
  <si>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</si>
  <si>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</si>
  <si>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</si>
  <si>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</si>
  <si>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</si>
  <si>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</si>
  <si>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</si>
  <si>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</si>
  <si>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</si>
  <si>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</si>
  <si>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</si>
  <si>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</si>
  <si>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</si>
  <si>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</si>
  <si>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</si>
  <si>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</si>
  <si>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</si>
  <si>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</si>
  <si>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</si>
  <si>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</si>
  <si>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</si>
  <si>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</si>
  <si>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</si>
  <si>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</si>
  <si>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</si>
  <si>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</si>
  <si>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</si>
  <si>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</si>
  <si>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</si>
  <si>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</si>
  <si>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</si>
  <si>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</si>
  <si>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</si>
  <si>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</si>
  <si>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</si>
  <si>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</si>
  <si>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</si>
  <si>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</si>
  <si>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</si>
  <si>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</si>
  <si>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</si>
  <si>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</si>
  <si>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</si>
  <si>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</si>
  <si>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</si>
  <si>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</si>
  <si>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</si>
  <si>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</si>
  <si>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</si>
  <si>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</si>
  <si>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</si>
  <si>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</si>
  <si>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</si>
  <si>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</si>
  <si>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</si>
  <si>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</si>
  <si>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</si>
  <si>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</si>
  <si>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</si>
  <si>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</si>
  <si>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</si>
  <si>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</si>
  <si>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</si>
  <si>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</si>
  <si>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</si>
  <si>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</si>
  <si>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</si>
  <si>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</si>
  <si>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</si>
  <si>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</si>
  <si>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</si>
  <si>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</si>
  <si>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</si>
  <si>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</si>
  <si>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</si>
  <si>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</si>
  <si>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</si>
  <si>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</si>
  <si>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</si>
  <si>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</si>
  <si>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</si>
  <si>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</si>
  <si>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</si>
  <si>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</si>
  <si>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</si>
  <si>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</si>
  <si>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</si>
  <si>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</si>
  <si>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</si>
  <si>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</si>
  <si>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</si>
  <si>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</si>
  <si>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</si>
  <si>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</si>
  <si>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</si>
  <si>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</si>
  <si>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</si>
  <si>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</si>
  <si>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</si>
  <si>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</si>
  <si>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</si>
  <si>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</si>
  <si>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</si>
  <si>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</si>
  <si>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</si>
  <si>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</si>
  <si>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</si>
  <si>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</si>
  <si>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</si>
  <si>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</si>
  <si>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</si>
  <si>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</si>
  <si>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</si>
  <si>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</si>
  <si>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</si>
  <si>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</si>
  <si>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</si>
  <si>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</si>
  <si>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</si>
  <si>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</si>
  <si>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</si>
  <si>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</si>
  <si>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</si>
  <si>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</si>
  <si>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</si>
  <si>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</si>
  <si>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</si>
  <si>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</si>
  <si>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</si>
  <si>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</si>
  <si>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</si>
  <si>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</si>
  <si>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</si>
  <si>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</si>
  <si>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</si>
  <si>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</si>
  <si>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</si>
  <si>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</si>
  <si>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</si>
  <si>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</si>
  <si>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</si>
  <si>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</si>
  <si>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</si>
  <si>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</si>
  <si>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</si>
  <si>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</si>
  <si>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</si>
  <si>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</si>
  <si>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</si>
  <si>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</si>
  <si>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</si>
  <si>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</si>
  <si>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</si>
  <si>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</si>
  <si>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</si>
  <si>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</si>
  <si>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</si>
  <si>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</si>
  <si>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</si>
  <si>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</si>
  <si>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</si>
  <si>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</si>
  <si>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</si>
  <si>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</si>
  <si>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</si>
  <si>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</si>
  <si>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</si>
  <si>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</si>
  <si>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</si>
  <si>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</si>
  <si>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</si>
  <si>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</si>
  <si>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</si>
  <si>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</si>
  <si>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</si>
  <si>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</si>
  <si>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</si>
  <si>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</si>
  <si>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</si>
  <si>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</si>
  <si>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</si>
  <si>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</si>
  <si>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</si>
  <si>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</si>
  <si>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</si>
  <si>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</si>
  <si>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</si>
  <si>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</si>
  <si>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</si>
  <si>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</si>
  <si>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</si>
  <si>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</si>
  <si>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</si>
  <si>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</si>
  <si>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</si>
  <si>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</si>
  <si>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</si>
  <si>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</si>
  <si>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</si>
  <si>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</si>
  <si>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</si>
  <si>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</si>
  <si>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</si>
  <si>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</si>
  <si>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</si>
  <si>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</si>
  <si>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</si>
  <si>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</si>
  <si>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</si>
  <si>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</si>
  <si>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</si>
  <si>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</si>
  <si>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</si>
  <si>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</si>
  <si>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</si>
  <si>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</si>
  <si>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</si>
  <si>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</si>
  <si>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</si>
  <si>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</si>
  <si>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</si>
  <si>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</si>
  <si>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</si>
  <si>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</si>
  <si>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</si>
  <si>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</si>
  <si>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</si>
  <si>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</si>
  <si>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</si>
  <si>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</si>
  <si>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</si>
  <si>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</si>
  <si>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</si>
  <si>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</si>
  <si>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</si>
  <si>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</si>
  <si>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</si>
  <si>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</si>
  <si>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</si>
  <si>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</si>
  <si>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</si>
  <si>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</si>
  <si>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</si>
  <si>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</si>
  <si>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</si>
  <si>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</si>
  <si>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</si>
  <si>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</si>
  <si>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</si>
  <si>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</si>
  <si>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</si>
  <si>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</si>
  <si>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</si>
  <si>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</si>
  <si>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</si>
  <si>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</si>
  <si>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</si>
  <si>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</si>
  <si>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</si>
  <si>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</si>
  <si>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</si>
  <si>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</si>
  <si>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</si>
  <si>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</si>
  <si>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</si>
  <si>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</si>
  <si>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</si>
  <si>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</si>
  <si>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</si>
  <si>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</si>
  <si>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</si>
  <si>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</si>
  <si>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</si>
  <si>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</si>
  <si>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</si>
  <si>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</si>
  <si>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</si>
  <si>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</si>
  <si>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</si>
  <si>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</si>
  <si>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</si>
  <si>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</si>
  <si>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</si>
  <si>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</si>
  <si>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</si>
  <si>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</si>
  <si>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</si>
  <si>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</si>
  <si>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</si>
  <si>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</si>
  <si>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</si>
  <si>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</si>
  <si>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</si>
  <si>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</si>
  <si>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</si>
  <si>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</si>
  <si>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</si>
  <si>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</si>
  <si>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</si>
  <si>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</si>
  <si>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</si>
  <si>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</si>
  <si>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</si>
  <si>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</si>
  <si>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</si>
  <si>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</si>
  <si>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</si>
  <si>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</si>
  <si>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</si>
  <si>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</si>
  <si>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</si>
  <si>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</si>
  <si>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</si>
  <si>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</si>
  <si>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</si>
  <si>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</si>
  <si>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</si>
  <si>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</si>
  <si>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</si>
  <si>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</si>
  <si>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</si>
  <si>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</si>
  <si>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</si>
  <si>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</si>
  <si>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</si>
  <si>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</si>
  <si>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</si>
  <si>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</si>
  <si>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</si>
  <si>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</si>
  <si>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</si>
  <si>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</si>
  <si>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</si>
  <si>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</si>
  <si>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</si>
  <si>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</si>
  <si>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</si>
  <si>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</si>
  <si>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</si>
  <si>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</si>
  <si>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</si>
  <si>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</si>
  <si>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</si>
  <si>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</si>
  <si>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</si>
  <si>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</si>
  <si>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</si>
  <si>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</si>
  <si>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</si>
  <si>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</si>
  <si>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</si>
  <si>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</si>
  <si>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</si>
  <si>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</si>
  <si>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</si>
  <si>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</si>
  <si>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</si>
  <si>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</si>
  <si>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</si>
  <si>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</si>
  <si>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</si>
  <si>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</si>
  <si>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</si>
  <si>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</si>
  <si>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</si>
  <si>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</si>
  <si>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</si>
  <si>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</si>
  <si>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</si>
  <si>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</si>
  <si>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</si>
  <si>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</si>
  <si>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</si>
  <si>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</si>
  <si>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</si>
  <si>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</si>
  <si>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</si>
  <si>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</si>
  <si>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</si>
  <si>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</si>
  <si>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</si>
  <si>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</si>
  <si>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</si>
  <si>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</si>
  <si>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</si>
  <si>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</si>
  <si>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</si>
  <si>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</si>
  <si>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</si>
  <si>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</si>
  <si>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</si>
  <si>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</si>
  <si>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</si>
  <si>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</si>
  <si>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</si>
  <si>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</si>
  <si>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</si>
  <si>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</si>
  <si>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</si>
  <si>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</si>
  <si>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</si>
  <si>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</si>
  <si>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</si>
  <si>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</si>
  <si>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</si>
  <si>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</si>
  <si>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</si>
  <si>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</si>
  <si>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</si>
  <si>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</si>
  <si>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</si>
  <si>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</si>
  <si>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</si>
  <si>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</si>
  <si>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</si>
  <si>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</si>
  <si>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</si>
  <si>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</si>
  <si>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</si>
  <si>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</si>
  <si>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</si>
  <si>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</si>
  <si>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</si>
  <si>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</si>
  <si>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</si>
  <si>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</si>
  <si>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</si>
  <si>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</si>
  <si>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</si>
  <si>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</si>
  <si>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</si>
  <si>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</si>
  <si>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</si>
  <si>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</si>
  <si>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</si>
  <si>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</si>
  <si>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</si>
  <si>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</si>
  <si>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</si>
  <si>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</si>
  <si>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</si>
  <si>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</si>
  <si>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</si>
  <si>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</si>
  <si>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</si>
  <si>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</si>
  <si>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</si>
  <si>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</si>
  <si>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</si>
  <si>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</si>
  <si>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</si>
  <si>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</si>
  <si>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</si>
  <si>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</si>
  <si>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</si>
  <si>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</si>
  <si>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</si>
  <si>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</si>
  <si>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</si>
  <si>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</si>
  <si>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</si>
  <si>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</si>
  <si>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</si>
  <si>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</si>
  <si>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</si>
  <si>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</si>
  <si>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</si>
  <si>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</si>
  <si>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</si>
  <si>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</si>
  <si>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</si>
  <si>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</si>
  <si>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</si>
  <si>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</si>
  <si>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</si>
  <si>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</si>
  <si>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</si>
  <si>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</si>
  <si>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</si>
  <si>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</si>
  <si>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</si>
  <si>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</si>
  <si>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</si>
  <si>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</si>
  <si>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</si>
  <si>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</si>
  <si>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</si>
  <si>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</si>
  <si>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</si>
  <si>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</si>
  <si>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</si>
  <si>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</si>
  <si>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</si>
  <si>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</si>
  <si>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</si>
  <si>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</si>
  <si>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</si>
  <si>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</si>
  <si>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</si>
  <si>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</si>
  <si>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</si>
  <si>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</si>
  <si>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</si>
  <si>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</si>
  <si>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</si>
  <si>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</si>
  <si>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</si>
  <si>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</si>
  <si>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</si>
  <si>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</si>
  <si>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</si>
  <si>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</si>
  <si>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</si>
  <si>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</si>
  <si>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</si>
  <si>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</si>
  <si>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</si>
  <si>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</si>
  <si>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</si>
  <si>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</si>
  <si>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</si>
  <si>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</si>
  <si>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</si>
  <si>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</si>
  <si>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</si>
  <si>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</si>
  <si>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</si>
  <si>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</si>
  <si>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</si>
  <si>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</si>
  <si>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</si>
  <si>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</si>
  <si>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</si>
  <si>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</si>
  <si>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</si>
  <si>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</si>
  <si>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</si>
  <si>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</si>
  <si>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</si>
  <si>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</si>
  <si>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</si>
  <si>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</si>
  <si>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</si>
  <si>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</si>
  <si>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</si>
  <si>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</si>
  <si>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</si>
  <si>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</si>
  <si>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</si>
  <si>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</si>
  <si>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</si>
  <si>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</si>
  <si>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</si>
  <si>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</si>
  <si>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</si>
  <si>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</si>
  <si>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</si>
  <si>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</si>
  <si>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</si>
  <si>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</si>
  <si>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</si>
  <si>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</si>
  <si>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</si>
  <si>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</si>
  <si>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</si>
  <si>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</si>
  <si>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</si>
  <si>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</si>
  <si>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</si>
  <si>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</si>
  <si>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</si>
  <si>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</si>
  <si>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</si>
  <si>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</si>
  <si>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</si>
  <si>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</si>
  <si>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</si>
  <si>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</si>
  <si>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</si>
  <si>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</si>
  <si>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</si>
  <si>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</si>
  <si>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</si>
  <si>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</si>
  <si>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</si>
  <si>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</si>
  <si>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</si>
  <si>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</si>
  <si>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</si>
  <si>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</si>
  <si>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</si>
  <si>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</si>
  <si>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</si>
  <si>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</si>
  <si>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</si>
  <si>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</si>
  <si>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</si>
  <si>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</si>
  <si>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</si>
  <si>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</si>
  <si>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</si>
  <si>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</si>
  <si>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</si>
  <si>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</si>
  <si>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</si>
  <si>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</si>
  <si>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</si>
  <si>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</si>
  <si>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</si>
  <si>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</si>
  <si>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</si>
  <si>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</si>
  <si>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</si>
  <si>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</si>
  <si>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</si>
  <si>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</si>
  <si>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</si>
  <si>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</si>
  <si>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</si>
  <si>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</si>
  <si>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</si>
  <si>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</si>
  <si>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</si>
  <si>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</si>
  <si>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</si>
  <si>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</si>
  <si>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</si>
  <si>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</si>
  <si>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</si>
  <si>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</si>
  <si>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</si>
  <si>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</si>
  <si>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</si>
  <si>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</si>
  <si>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</si>
  <si>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</si>
  <si>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</si>
  <si>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</si>
  <si>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</si>
  <si>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</si>
  <si>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</si>
  <si>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</si>
  <si>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</si>
  <si>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</si>
  <si>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</si>
  <si>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</si>
  <si>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</si>
  <si>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</si>
  <si>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</si>
  <si>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</si>
  <si>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</si>
  <si>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</si>
  <si>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</si>
  <si>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</si>
  <si>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</si>
  <si>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</si>
  <si>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</si>
  <si>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</si>
  <si>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</si>
  <si>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</si>
  <si>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</si>
  <si>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</si>
  <si>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</si>
  <si>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</si>
  <si>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</si>
  <si>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</si>
  <si>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</si>
  <si>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</si>
  <si>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</si>
  <si>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</si>
  <si>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</si>
  <si>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</si>
  <si>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</si>
  <si>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</si>
  <si>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</si>
  <si>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</si>
  <si>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</si>
  <si>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</si>
  <si>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</si>
  <si>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</si>
  <si>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</si>
  <si>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</si>
  <si>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</si>
  <si>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</si>
  <si>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</si>
  <si>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</si>
  <si>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</si>
  <si>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</si>
  <si>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</si>
  <si>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</si>
  <si>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</si>
  <si>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</si>
  <si>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</si>
  <si>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</si>
  <si>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</si>
  <si>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</si>
  <si>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</si>
  <si>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</si>
  <si>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</si>
  <si>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</si>
  <si>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</si>
  <si>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</si>
  <si>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</si>
  <si>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</si>
  <si>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</si>
  <si>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</si>
  <si>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</si>
  <si>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</si>
  <si>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</si>
  <si>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</si>
  <si>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</si>
  <si>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</si>
  <si>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</si>
  <si>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</si>
  <si>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</si>
  <si>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</si>
  <si>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</si>
  <si>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</si>
  <si>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</si>
  <si>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</si>
  <si>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</si>
  <si>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</si>
  <si>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</si>
  <si>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</si>
  <si>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</si>
  <si>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</si>
  <si>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</si>
  <si>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</si>
  <si>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</si>
  <si>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</si>
  <si>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</si>
  <si>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</si>
  <si>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</si>
  <si>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</si>
  <si>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</si>
  <si>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</si>
  <si>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</si>
  <si>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</si>
  <si>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</si>
  <si>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</si>
  <si>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</si>
  <si>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</si>
  <si>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</si>
  <si>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</si>
  <si>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</si>
  <si>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</si>
  <si>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</si>
  <si>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</si>
  <si>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</si>
  <si>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</si>
  <si>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</si>
  <si>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</si>
  <si>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</si>
  <si>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</si>
  <si>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</si>
  <si>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</si>
  <si>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</si>
  <si>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</si>
  <si>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</si>
  <si>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</si>
  <si>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</si>
  <si>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</si>
  <si>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</si>
  <si>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</si>
  <si>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</si>
  <si>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</si>
  <si>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</si>
  <si>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</si>
  <si>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</si>
  <si>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</si>
  <si>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</si>
  <si>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</si>
  <si>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</si>
  <si>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</si>
  <si>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</si>
  <si>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</si>
  <si>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</si>
  <si>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</si>
  <si>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</si>
  <si>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</si>
  <si>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</si>
  <si>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</si>
  <si>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</si>
  <si>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</si>
  <si>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</si>
  <si>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</si>
  <si>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</si>
  <si>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</si>
  <si>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</si>
  <si>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</si>
  <si>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</si>
  <si>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</si>
  <si>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</si>
  <si>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</si>
  <si>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</si>
  <si>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</si>
  <si>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</si>
  <si>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</si>
  <si>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</si>
  <si>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</si>
  <si>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</si>
  <si>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</si>
  <si>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</si>
  <si>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</si>
  <si>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</si>
  <si>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</si>
  <si>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</si>
  <si>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</si>
  <si>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</si>
  <si>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</si>
  <si>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</si>
  <si>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</si>
  <si>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</si>
  <si>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</si>
  <si>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</si>
  <si>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</si>
  <si>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</si>
  <si>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</si>
  <si>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</si>
  <si>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</si>
  <si>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</si>
  <si>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</si>
  <si>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</si>
  <si>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</si>
  <si>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</si>
  <si>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</si>
  <si>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</si>
  <si>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</si>
  <si>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</si>
  <si>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</si>
  <si>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</si>
  <si>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</si>
  <si>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</si>
  <si>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</si>
  <si>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</si>
  <si>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</si>
  <si>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</si>
  <si>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</si>
  <si>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</si>
  <si>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</si>
  <si>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</si>
  <si>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</si>
  <si>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</si>
  <si>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</si>
  <si>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</si>
  <si>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</si>
  <si>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</si>
  <si>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</si>
  <si>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</si>
  <si>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</si>
  <si>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</si>
  <si>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</si>
  <si>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</si>
  <si>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</si>
  <si>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</si>
  <si>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</si>
  <si>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</si>
  <si>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</si>
  <si>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</si>
  <si>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</si>
  <si>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</si>
  <si>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</si>
  <si>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</si>
  <si>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</si>
  <si>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</si>
  <si>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</si>
  <si>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</si>
  <si>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</si>
  <si>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</si>
  <si>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</si>
  <si>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</si>
  <si>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</si>
  <si>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</si>
  <si>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</si>
  <si>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</si>
  <si>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</si>
  <si>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</si>
  <si>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</si>
  <si>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</si>
  <si>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</si>
  <si>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</si>
  <si>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</si>
  <si>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</si>
  <si>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</si>
  <si>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</si>
  <si>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</si>
  <si>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</si>
  <si>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</si>
  <si>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</si>
  <si>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</si>
  <si>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</si>
  <si>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</si>
  <si>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</si>
  <si>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</si>
  <si>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</si>
  <si>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</si>
  <si>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</si>
  <si>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</si>
  <si>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</si>
  <si>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</si>
  <si>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</si>
  <si>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</si>
  <si>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</si>
  <si>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</si>
  <si>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</si>
  <si>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</si>
  <si>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</si>
  <si>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</si>
  <si>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</si>
  <si>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</si>
  <si>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</si>
  <si>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</si>
  <si>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</si>
  <si>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</si>
  <si>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</si>
  <si>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</si>
  <si>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</si>
  <si>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</si>
  <si>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</si>
  <si>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</si>
  <si>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</si>
  <si>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</si>
  <si>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</si>
  <si>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</si>
  <si>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</si>
  <si>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</si>
  <si>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</si>
  <si>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</si>
  <si>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</si>
  <si>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</si>
  <si>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</si>
  <si>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</si>
  <si>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</si>
  <si>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</si>
  <si>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</si>
  <si>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</si>
  <si>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</si>
  <si>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</si>
  <si>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</si>
  <si>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</si>
  <si>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</si>
  <si>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</si>
  <si>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</si>
  <si>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</si>
  <si>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</si>
  <si>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</si>
  <si>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</si>
  <si>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</si>
  <si>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</si>
  <si>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</si>
  <si>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</si>
  <si>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</si>
  <si>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</si>
  <si>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</si>
  <si>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</si>
  <si>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</si>
  <si>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</si>
  <si>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</si>
  <si>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</si>
  <si>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</si>
  <si>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</si>
  <si>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</si>
  <si>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</si>
  <si>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</si>
  <si>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</si>
  <si>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</si>
  <si>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</si>
  <si>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</si>
  <si>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</si>
  <si>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</si>
  <si>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</si>
  <si>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</si>
  <si>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</si>
  <si>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</si>
  <si>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</si>
  <si>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</si>
  <si>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</si>
  <si>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</si>
  <si>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</si>
  <si>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</si>
  <si>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</si>
  <si>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</si>
  <si>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</si>
  <si>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</si>
  <si>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</si>
  <si>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</si>
  <si>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</si>
  <si>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</si>
  <si>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</si>
  <si>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</si>
  <si>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</si>
  <si>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</si>
  <si>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</si>
  <si>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</si>
  <si>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</si>
  <si>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</si>
  <si>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</si>
  <si>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</si>
  <si>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</si>
  <si>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</si>
  <si>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</si>
  <si>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</si>
  <si>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</si>
  <si>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</si>
  <si>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</si>
  <si>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</si>
  <si>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</si>
  <si>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</si>
  <si>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</si>
  <si>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</si>
  <si>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</si>
  <si>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</si>
  <si>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</si>
  <si>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</si>
  <si>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</si>
  <si>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</si>
  <si>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</si>
  <si>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</si>
  <si>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</si>
  <si>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</si>
  <si>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</si>
  <si>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</si>
  <si>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</si>
  <si>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</si>
  <si>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</si>
  <si>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</si>
  <si>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</si>
  <si>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</si>
  <si>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</si>
  <si>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</si>
  <si>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</si>
  <si>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</si>
  <si>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</si>
  <si>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</si>
  <si>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</si>
  <si>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</si>
  <si>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</si>
  <si>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</si>
  <si>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</si>
  <si>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</si>
  <si>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</si>
  <si>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</si>
  <si>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</si>
  <si>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</si>
  <si>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</si>
  <si>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</si>
  <si>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</si>
  <si>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</si>
  <si>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</si>
  <si>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</si>
  <si>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</si>
  <si>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</si>
  <si>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</si>
  <si>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</si>
  <si>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</si>
  <si>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</si>
  <si>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</si>
  <si>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</si>
  <si>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</si>
  <si>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</si>
  <si>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</si>
  <si>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</si>
  <si>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</si>
  <si>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</si>
  <si>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</si>
  <si>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</si>
  <si>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</si>
  <si>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</si>
  <si>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</si>
  <si>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</si>
  <si>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</si>
  <si>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</si>
  <si>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</si>
  <si>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</si>
  <si>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</si>
  <si>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</si>
  <si>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</si>
  <si>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</si>
  <si>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</si>
  <si>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</si>
  <si>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</si>
  <si>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</si>
  <si>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</si>
  <si>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</si>
  <si>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</si>
  <si>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</si>
  <si>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</si>
  <si>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</si>
  <si>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</si>
  <si>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</si>
  <si>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</si>
  <si>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</si>
  <si>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</si>
  <si>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</si>
  <si>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</si>
  <si>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</si>
  <si>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</si>
  <si>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</si>
  <si>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</si>
  <si>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</si>
  <si>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</si>
  <si>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</si>
  <si>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</si>
  <si>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</si>
  <si>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</si>
  <si>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</si>
  <si>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</si>
  <si>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</si>
  <si>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</si>
  <si>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</si>
  <si>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</si>
  <si>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</si>
  <si>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</si>
  <si>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</si>
  <si>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</si>
  <si>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</si>
  <si>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</si>
  <si>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</si>
  <si>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</si>
  <si>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</si>
  <si>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</si>
  <si>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</si>
  <si>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</si>
  <si>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</si>
  <si>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</si>
  <si>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</si>
  <si>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</si>
  <si>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</si>
  <si>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</si>
  <si>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</si>
  <si>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</si>
  <si>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</si>
  <si>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</si>
  <si>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</si>
  <si>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</si>
  <si>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</si>
  <si>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</si>
  <si>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</si>
  <si>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</si>
  <si>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</si>
  <si>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</si>
  <si>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</si>
  <si>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</si>
  <si>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</si>
  <si>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</si>
  <si>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</si>
  <si>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</si>
  <si>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</si>
  <si>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</si>
  <si>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</si>
  <si>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</si>
  <si>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</si>
  <si>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</si>
  <si>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</si>
  <si>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</si>
  <si>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</si>
  <si>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</si>
  <si>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</si>
  <si>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</si>
  <si>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</si>
  <si>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</si>
  <si>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</si>
  <si>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</si>
  <si>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</si>
  <si>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</si>
  <si>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</si>
  <si>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</si>
  <si>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</si>
  <si>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</si>
  <si>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</si>
  <si>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</si>
  <si>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</si>
  <si>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</si>
  <si>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</si>
  <si>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</si>
  <si>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</si>
  <si>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</si>
  <si>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</si>
  <si>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</si>
  <si>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</si>
  <si>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</si>
  <si>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</si>
  <si>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</si>
  <si>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</si>
  <si>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</si>
  <si>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</si>
  <si>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</si>
  <si>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</si>
  <si>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</si>
  <si>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</si>
  <si>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</si>
  <si>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</si>
  <si>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</si>
  <si>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</si>
  <si>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</si>
  <si>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</si>
  <si>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</si>
  <si>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</si>
  <si>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</si>
  <si>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</si>
  <si>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</si>
  <si>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</si>
  <si>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</si>
  <si>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</si>
  <si>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</si>
  <si>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</si>
  <si>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</si>
  <si>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</si>
  <si>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</si>
  <si>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</si>
  <si>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</si>
  <si>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</si>
  <si>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</si>
  <si>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</si>
  <si>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</si>
  <si>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</si>
  <si>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</si>
  <si>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</si>
  <si>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</si>
  <si>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</si>
  <si>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</si>
  <si>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</si>
  <si>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</si>
  <si>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</si>
  <si>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</si>
  <si>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</si>
  <si>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</si>
  <si>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</si>
  <si>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</si>
  <si>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</si>
  <si>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</si>
  <si>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</si>
  <si>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</si>
  <si>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</si>
  <si>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</si>
  <si>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</si>
  <si>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</si>
  <si>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</si>
  <si>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</si>
  <si>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</si>
  <si>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</si>
  <si>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</si>
  <si>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</si>
  <si>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</si>
  <si>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</si>
  <si>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</si>
  <si>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</si>
  <si>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</si>
  <si>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</si>
  <si>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</si>
  <si>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</si>
  <si>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</si>
  <si>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</si>
  <si>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</si>
  <si>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</si>
  <si>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</si>
  <si>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</si>
  <si>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</si>
  <si>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</si>
  <si>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</si>
  <si>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</si>
  <si>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</si>
  <si>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</si>
  <si>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</si>
  <si>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</si>
  <si>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</si>
  <si>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</si>
  <si>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</si>
  <si>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</si>
  <si>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</si>
  <si>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</si>
  <si>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</si>
  <si>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</si>
  <si>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</si>
  <si>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</si>
  <si>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</si>
  <si>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</si>
  <si>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</si>
  <si>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</si>
  <si>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</si>
  <si>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</si>
  <si>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</si>
  <si>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</si>
  <si>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</si>
  <si>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</si>
  <si>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</si>
  <si>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</si>
  <si>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</si>
  <si>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</si>
  <si>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</si>
  <si>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</si>
  <si>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</si>
  <si>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</si>
  <si>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</si>
  <si>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</si>
  <si>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</si>
  <si>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</si>
  <si>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</si>
  <si>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</si>
  <si>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</si>
  <si>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</si>
  <si>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</si>
  <si>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</si>
  <si>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</si>
  <si>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</si>
  <si>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</si>
  <si>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</si>
  <si>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</si>
  <si>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</si>
  <si>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</si>
  <si>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</si>
  <si>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</si>
  <si>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</si>
  <si>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</si>
  <si>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</si>
  <si>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</si>
  <si>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</si>
  <si>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</si>
  <si>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</si>
  <si>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</si>
  <si>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</si>
  <si>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</si>
  <si>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</si>
  <si>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</si>
  <si>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</si>
  <si>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</si>
  <si>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</si>
  <si>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</si>
  <si>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</si>
  <si>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</si>
  <si>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</si>
  <si>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</si>
  <si>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</si>
  <si>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</si>
  <si>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</si>
  <si>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</si>
  <si>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</si>
  <si>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</si>
  <si>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</si>
  <si>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</si>
  <si>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</si>
  <si>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</si>
  <si>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</si>
  <si>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</si>
  <si>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</si>
  <si>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</si>
  <si>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</si>
  <si>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</si>
  <si>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</si>
  <si>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</si>
  <si>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</si>
  <si>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</si>
  <si>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</si>
  <si>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</si>
  <si>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</si>
  <si>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</si>
  <si>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</si>
  <si>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</si>
  <si>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</si>
  <si>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</si>
  <si>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</si>
  <si>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</si>
  <si>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</si>
  <si>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</si>
  <si>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</si>
  <si>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</si>
  <si>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</si>
  <si>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</si>
  <si>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</si>
  <si>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</si>
  <si>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</si>
  <si>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</si>
  <si>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</si>
  <si>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</si>
  <si>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</si>
  <si>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</si>
  <si>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</si>
  <si>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</si>
  <si>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</si>
  <si>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</si>
  <si>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</si>
  <si>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</si>
  <si>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</si>
  <si>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</si>
  <si>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</si>
  <si>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</si>
  <si>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</si>
  <si>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</si>
  <si>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</si>
  <si>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</si>
  <si>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</si>
  <si>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</si>
  <si>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</si>
  <si>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</si>
  <si>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</si>
  <si>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</si>
  <si>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</si>
  <si>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</si>
  <si>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</si>
  <si>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</si>
  <si>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</si>
  <si>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</si>
  <si>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</si>
  <si>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</si>
  <si>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</si>
  <si>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</si>
  <si>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</si>
  <si>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</si>
  <si>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</si>
  <si>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</si>
  <si>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</si>
  <si>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</si>
  <si>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</si>
  <si>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</si>
  <si>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</si>
  <si>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</si>
  <si>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</si>
  <si>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</si>
  <si>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</si>
  <si>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</si>
  <si>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</si>
  <si>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</si>
  <si>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</si>
  <si>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</si>
  <si>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</si>
  <si>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</si>
  <si>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</si>
  <si>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</si>
  <si>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</si>
  <si>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</si>
  <si>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</si>
  <si>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</si>
  <si>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</si>
  <si>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</si>
  <si>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</si>
  <si>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</si>
  <si>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</si>
  <si>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</si>
  <si>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</si>
  <si>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</si>
  <si>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</si>
  <si>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</si>
  <si>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</si>
  <si>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</si>
  <si>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</si>
  <si>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</si>
  <si>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</si>
  <si>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</si>
  <si>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</si>
  <si>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</si>
  <si>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</si>
  <si>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</si>
  <si>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</si>
  <si>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</si>
  <si>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</si>
  <si>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</si>
  <si>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</si>
  <si>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</si>
  <si>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</si>
  <si>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</si>
  <si>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</si>
  <si>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</si>
  <si>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</si>
  <si>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</si>
  <si>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</si>
  <si>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</si>
  <si>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</si>
  <si>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</si>
  <si>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</si>
  <si>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</si>
  <si>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</si>
  <si>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</si>
  <si>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</si>
  <si>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</si>
  <si>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</si>
  <si>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</si>
  <si>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</si>
  <si>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</si>
  <si>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</si>
  <si>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</si>
  <si>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</si>
  <si>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</si>
  <si>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</si>
  <si>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</si>
  <si>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</si>
  <si>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</si>
  <si>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</si>
  <si>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</si>
  <si>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</si>
  <si>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</si>
  <si>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</si>
  <si>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</si>
  <si>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</si>
  <si>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</si>
  <si>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</si>
  <si>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</si>
  <si>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</si>
  <si>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</si>
  <si>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</si>
  <si>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</si>
  <si>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</si>
  <si>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</si>
  <si>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</si>
  <si>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</si>
  <si>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</si>
  <si>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</si>
  <si>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</si>
  <si>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</si>
  <si>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</si>
  <si>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</si>
  <si>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</si>
  <si>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</si>
  <si>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</si>
  <si>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</si>
  <si>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</si>
  <si>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</si>
  <si>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</si>
  <si>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</si>
  <si>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</si>
  <si>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</si>
  <si>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</si>
  <si>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</si>
  <si>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</si>
  <si>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</si>
  <si>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</si>
  <si>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</si>
  <si>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</si>
  <si>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</si>
  <si>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</si>
  <si>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</si>
  <si>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</si>
  <si>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</si>
  <si>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</si>
  <si>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</si>
  <si>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</si>
  <si>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</si>
  <si>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</si>
  <si>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</si>
  <si>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</si>
  <si>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</si>
  <si>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</si>
  <si>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</si>
  <si>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</si>
  <si>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</si>
  <si>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</si>
  <si>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</si>
  <si>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</si>
  <si>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</si>
  <si>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</si>
  <si>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</si>
  <si>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</si>
  <si>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</si>
  <si>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</si>
  <si>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</si>
  <si>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</si>
  <si>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</si>
  <si>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</si>
  <si>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</si>
  <si>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</si>
  <si>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</si>
  <si>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</si>
  <si>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</si>
  <si>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</si>
  <si>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</si>
  <si>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</si>
  <si>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</si>
  <si>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</si>
  <si>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</si>
  <si>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</si>
  <si>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</si>
  <si>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</si>
  <si>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</si>
  <si>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</si>
  <si>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</si>
  <si>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</si>
  <si>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</si>
  <si>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</si>
  <si>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</si>
  <si>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</si>
  <si>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</si>
  <si>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</si>
  <si>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</si>
  <si>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</si>
  <si>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</si>
  <si>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</si>
  <si>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</si>
  <si>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</si>
  <si>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</si>
  <si>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</si>
  <si>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</si>
  <si>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</si>
  <si>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</si>
  <si>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</si>
  <si>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</si>
  <si>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</si>
  <si>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</si>
  <si>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</si>
  <si>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</si>
  <si>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</si>
  <si>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</si>
  <si>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</si>
  <si>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</si>
  <si>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</si>
  <si>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</si>
  <si>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</si>
  <si>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</si>
  <si>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</si>
  <si>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</si>
  <si>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</si>
  <si>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</si>
  <si>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</si>
  <si>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</si>
  <si>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</si>
  <si>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</si>
  <si>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</si>
  <si>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</si>
  <si>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</si>
  <si>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</si>
  <si>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</si>
  <si>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</si>
  <si>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</si>
  <si>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</si>
  <si>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</si>
  <si>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</si>
  <si>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</si>
  <si>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</si>
  <si>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</si>
  <si>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</si>
  <si>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</si>
  <si>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</si>
  <si>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</si>
  <si>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</si>
  <si>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</si>
  <si>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</si>
  <si>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</si>
  <si>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</si>
  <si>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</si>
  <si>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</si>
  <si>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</si>
  <si>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</si>
  <si>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</si>
  <si>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</si>
  <si>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</si>
  <si>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</si>
  <si>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</si>
  <si>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</si>
  <si>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</si>
  <si>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</si>
  <si>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</si>
  <si>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</si>
  <si>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</si>
  <si>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</si>
  <si>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</si>
  <si>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</si>
  <si>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</si>
  <si>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</si>
  <si>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</si>
  <si>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</si>
  <si>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</si>
  <si>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</si>
  <si>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</si>
  <si>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</si>
  <si>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</si>
  <si>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</si>
  <si>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</si>
  <si>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</si>
  <si>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</si>
  <si>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</si>
  <si>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</si>
  <si>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</si>
  <si>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</si>
  <si>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</si>
  <si>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</si>
  <si>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</si>
  <si>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</si>
  <si>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</si>
  <si>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</si>
  <si>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</si>
  <si>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</si>
  <si>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</si>
  <si>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</si>
  <si>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</si>
  <si>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</si>
  <si>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</si>
  <si>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</si>
  <si>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</si>
  <si>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</si>
  <si>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</si>
  <si>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</si>
  <si>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</si>
  <si>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</si>
  <si>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</si>
  <si>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</si>
  <si>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</si>
  <si>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</si>
  <si>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</si>
  <si>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</si>
  <si>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</si>
  <si>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</si>
  <si>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</si>
  <si>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</si>
  <si>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</si>
  <si>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</si>
  <si>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</si>
  <si>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</si>
  <si>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</si>
  <si>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</si>
  <si>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</si>
  <si>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</si>
  <si>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</si>
  <si>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</si>
  <si>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</si>
  <si>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</si>
  <si>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</si>
  <si>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</si>
  <si>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</si>
  <si>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</si>
  <si>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</si>
  <si>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</si>
  <si>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</si>
  <si>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</si>
  <si>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</si>
  <si>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</si>
  <si>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</si>
  <si>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</si>
  <si>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</si>
  <si>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</si>
  <si>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</si>
  <si>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</si>
  <si>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</si>
  <si>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</si>
  <si>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</si>
  <si>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</si>
  <si>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</si>
  <si>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</si>
  <si>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</si>
  <si>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</si>
  <si>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</si>
  <si>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</si>
  <si>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</si>
  <si>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</si>
  <si>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</si>
  <si>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</si>
  <si>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</si>
  <si>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</si>
  <si>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</si>
  <si>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</si>
  <si>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</si>
  <si>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</si>
  <si>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</si>
  <si>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</si>
  <si>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</si>
  <si>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</si>
  <si>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</si>
  <si>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</si>
  <si>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</si>
  <si>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</si>
  <si>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</si>
  <si>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</si>
  <si>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</si>
  <si>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</si>
  <si>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</si>
  <si>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</si>
  <si>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</si>
  <si>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</si>
  <si>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</si>
  <si>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</si>
  <si>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</si>
  <si>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</si>
  <si>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</si>
  <si>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</si>
  <si>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</si>
  <si>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</si>
  <si>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</si>
  <si>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</si>
  <si>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</si>
  <si>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</si>
  <si>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</si>
  <si>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</si>
  <si>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</si>
  <si>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</si>
  <si>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</si>
  <si>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</si>
  <si>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</si>
  <si>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</si>
  <si>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</si>
  <si>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</si>
  <si>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</si>
  <si>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</si>
  <si>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</si>
  <si>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</si>
  <si>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</si>
  <si>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</si>
  <si>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</si>
  <si>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</si>
  <si>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</si>
  <si>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</si>
  <si>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</si>
  <si>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</si>
  <si>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</si>
  <si>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</si>
  <si>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</si>
  <si>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</si>
  <si>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</si>
  <si>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</si>
  <si>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</si>
  <si>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</si>
  <si>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</si>
  <si>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</si>
  <si>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</si>
  <si>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</si>
  <si>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</si>
  <si>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</si>
  <si>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</si>
  <si>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</si>
  <si>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</si>
  <si>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</si>
  <si>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</si>
  <si>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</si>
  <si>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</si>
  <si>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</si>
  <si>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</si>
  <si>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</si>
  <si>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</si>
  <si>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</si>
  <si>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</si>
  <si>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</si>
  <si>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</si>
  <si>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</si>
  <si>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</si>
  <si>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</si>
  <si>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</si>
  <si>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</si>
  <si>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</si>
  <si>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</si>
  <si>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</si>
  <si>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</si>
  <si>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</si>
  <si>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</si>
  <si>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</si>
  <si>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</si>
  <si>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</si>
  <si>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</si>
  <si>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</si>
  <si>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</si>
  <si>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</si>
  <si>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</si>
  <si>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</si>
  <si>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</si>
  <si>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</si>
  <si>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</si>
  <si>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</si>
  <si>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</si>
  <si>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</si>
  <si>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</si>
  <si>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</si>
  <si>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</si>
  <si>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</si>
  <si>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</si>
  <si>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</si>
  <si>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</si>
  <si>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</si>
  <si>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</si>
  <si>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</si>
  <si>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</si>
  <si>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</si>
  <si>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</si>
  <si>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</si>
  <si>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</si>
  <si>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</si>
  <si>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</si>
  <si>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</si>
  <si>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</si>
  <si>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</si>
  <si>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</si>
  <si>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</si>
  <si>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</si>
  <si>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</si>
  <si>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</si>
  <si>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</si>
  <si>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</si>
  <si>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</si>
  <si>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</si>
  <si>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</si>
  <si>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</si>
  <si>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</si>
  <si>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</si>
  <si>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</si>
  <si>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</si>
  <si>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</si>
  <si>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</si>
  <si>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</si>
  <si>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</si>
  <si>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</si>
  <si>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</si>
  <si>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</si>
  <si>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</si>
  <si>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</si>
  <si>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</si>
  <si>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</si>
  <si>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</si>
  <si>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</si>
  <si>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</si>
  <si>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</si>
  <si>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</si>
  <si>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</si>
  <si>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</si>
  <si>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</si>
  <si>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</si>
  <si>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</si>
  <si>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</si>
  <si>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</si>
  <si>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</si>
  <si>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</si>
  <si>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</si>
  <si>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</si>
  <si>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</si>
  <si>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</si>
  <si>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</si>
  <si>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</si>
  <si>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</si>
  <si>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</si>
  <si>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</si>
  <si>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</si>
  <si>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</si>
  <si>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</si>
  <si>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President</t>
  </si>
  <si>
    <t>100%</t>
  </si>
  <si>
    <t>LabJack Corporation</t>
  </si>
  <si>
    <t>All products produced by LabJack.</t>
  </si>
  <si>
    <t>114917771</t>
  </si>
  <si>
    <t>DUNS</t>
  </si>
  <si>
    <t>6900 West Jefferson Ave, Suite 110, Lakewood, CO 80235</t>
  </si>
  <si>
    <t>Toby Stensland</t>
  </si>
  <si>
    <t>support@labjack.com</t>
  </si>
  <si>
    <t>303-942-0228</t>
  </si>
  <si>
    <t>https://labjack.com/about/compliance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</si>
</sst>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upport@labjac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labjack.com/about/compliance" TargetMode="External"/><Relationship Id="rId4" Type="http://schemas.openxmlformats.org/officeDocument/2006/relationships/hyperlink" Target="mailto:support@labjack.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25"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25"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25"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5" customHeight="1">
      <c r="A28" s="308"/>
      <c r="B28" s="297"/>
      <c r="C28" s="294"/>
      <c r="D28" s="315"/>
      <c r="E28" s="306"/>
      <c r="F28" s="165" t="s">
        <v>56</v>
      </c>
      <c r="G28" s="25"/>
    </row>
    <row r="29" spans="1:7" ht="74.650000000000006" customHeight="1">
      <c r="A29" s="308"/>
      <c r="B29" s="297"/>
      <c r="C29" s="294"/>
      <c r="D29" s="315"/>
      <c r="E29" s="306"/>
      <c r="F29" s="165" t="s">
        <v>57</v>
      </c>
      <c r="G29" s="25"/>
    </row>
    <row r="30" spans="1:7" ht="62.6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65" customHeight="1">
      <c r="A33" s="308"/>
      <c r="B33" s="297"/>
      <c r="C33" s="294"/>
      <c r="D33" s="315"/>
      <c r="E33" s="306"/>
      <c r="F33" s="165" t="s">
        <v>61</v>
      </c>
      <c r="G33" s="25"/>
    </row>
    <row r="34" spans="1:7" ht="89.25" customHeight="1">
      <c r="A34" s="308"/>
      <c r="B34" s="297"/>
      <c r="C34" s="294"/>
      <c r="D34" s="315"/>
      <c r="E34" s="306"/>
      <c r="F34" s="165" t="s">
        <v>63</v>
      </c>
      <c r="G34" s="25"/>
    </row>
    <row r="35" spans="1:7" ht="29.25"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65"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F3" sqref="F3:H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8"/>
      <c r="G3" s="358"/>
      <c r="H3" s="358"/>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15"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15819</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481</v>
      </c>
      <c r="E9" s="361"/>
      <c r="F9" s="361"/>
      <c r="G9" s="36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65" customHeight="1">
      <c r="A10" s="38"/>
      <c r="B10" s="364" t="str">
        <f ca="1">OFFSET(L!$C$1,MATCH("Declaration"&amp;ADDRESS(ROW(),COLUMN(),4)&amp;LEFT($D$9,1),L!$A:$A,0)-1,SL,,)</f>
        <v>Description of Scope:</v>
      </c>
      <c r="C10" s="122"/>
      <c r="D10" s="354" t="s">
        <v>15820</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7" t="s">
        <v>15821</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7" t="s">
        <v>15822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7" t="s">
        <v>15823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7" t="s">
        <v>15824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15825</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4" t="s">
        <v>15824</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7" t="s">
        <v>15817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15825</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45827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5"/>
      <c r="I37" s="375"/>
      <c r="J37" s="375"/>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476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15818</v>
      </c>
      <c r="E56" s="370"/>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15818</v>
      </c>
      <c r="E57" s="370"/>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9" t="s">
        <v>15818</v>
      </c>
      <c r="E58" s="370"/>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9"/>
      <c r="E59" s="370"/>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4"/>
      <c r="I61" s="374"/>
      <c r="J61" s="374"/>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4" t="str">
        <f>IF(Q75="(*)","Click here to enter smelter names","")</f>
        <v/>
      </c>
      <c r="I67" s="374"/>
      <c r="J67" s="374"/>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475</v>
      </c>
      <c r="E85" s="381"/>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75" thickBot="1">
      <c r="A91" s="377" t="str">
        <f ca="1">OFFSET(L!$C$1,MATCH("General"&amp;"Cpy",L!$A:$A,0)-1,SL,,)</f>
        <v>© 2025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B38F422-FB26-4597-93D5-3C8BEA9229D3}"/>
    <hyperlink ref="D20" r:id="rId4" xr:uid="{C1209388-0E5C-4DD4-B3C2-621574DAEEED}"/>
    <hyperlink ref="G77" r:id="rId5" xr:uid="{216E9BDB-72D4-478D-9329-94FB03AAF51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14" sqref="A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1376</v>
      </c>
      <c r="B5" s="182" t="str">
        <f ca="1">IF(LEN(A5)=0,"",INDEX('Smelter Look-up'!$A:$A,MATCH($A5,'Smelter Look-up'!$E:$E,0)))</f>
        <v>Tantalum</v>
      </c>
      <c r="C5" s="186" t="str">
        <f ca="1">IF(LEN(A5)=0,"",INDEX('Smelter Look-up'!$C:$C,MATCH($A5,'Smelter Look-up'!$E:$E,0)))</f>
        <v>Global Advanced Metals Aizu</v>
      </c>
      <c r="D5" s="230"/>
      <c r="E5" s="182" t="str">
        <f ca="1">IF(ISERROR($V5),"",OFFSET('Smelter Look-up'!$D$4,$V5-4,0)&amp;"")</f>
        <v>JAPAN</v>
      </c>
      <c r="F5" s="182" t="str">
        <f ca="1">IF(ISERROR($V5),"",OFFSET('Smelter Look-up'!$E$4,$V5-4,0))</f>
        <v>CID002558</v>
      </c>
      <c r="G5" s="182" t="str">
        <f ca="1">IF(C5=$X$4,IF(ISERROR($V5),"Enter smelter details","RMI"),IF(ISERROR($V5),"",OFFSET('Smelter Look-up'!$F$4,$V5-4,0)))</f>
        <v>RMI</v>
      </c>
      <c r="H5" s="183">
        <f ca="1">IF(ISERROR($V5),"",OFFSET('Smelter Look-up'!$G$4,$V5-4,0))</f>
        <v>0</v>
      </c>
      <c r="I5" s="184" t="str">
        <f ca="1">IF(ISERROR($V5),"",OFFSET('Smelter Look-up'!$H$4,$V5-4,0))</f>
        <v>Aizuwakamatsu</v>
      </c>
      <c r="J5" s="184" t="str">
        <f ca="1">IF(ISERROR($V5),"",OFFSET('Smelter Look-up'!$I$4,$V5-4,0))</f>
        <v>Fukushima</v>
      </c>
      <c r="K5" s="224"/>
      <c r="L5" s="224"/>
      <c r="M5" s="224"/>
      <c r="N5" s="224"/>
      <c r="O5" s="224"/>
      <c r="P5" s="185"/>
      <c r="Q5" s="225"/>
      <c r="R5" s="182" t="str">
        <f ca="1">IF(ISERROR($V5),"",OFFSET('Smelter Look-up'!$C$4,$V5-4,0)&amp;"")</f>
        <v>Global Advanced Metals Aizu</v>
      </c>
      <c r="S5" s="181" t="str">
        <f ca="1">IF(B5="","",IF(ISERROR(MATCH($E5,CL,0)),"Unknown",INDIRECT("'C'!$A$"&amp;MATCH($E5,CL,0)+1)))</f>
        <v>JP</v>
      </c>
      <c r="T5" s="181" t="str">
        <f ca="1">IF(B5="","",IF(ISERROR(MATCH($J5,SorP!$B$1:$B$6226,0)),"",INDIRECT("'SorP'!$A$"&amp;MATCH($S5&amp;$J5,SorP!C:C,0))))</f>
        <v>JP-07</v>
      </c>
      <c r="U5" s="201"/>
      <c r="V5" s="226">
        <f ca="1">IF(C5="",NA(),IF(OR(C5="Smelter not listed",C5="Smelter not yet identified"),MATCH($B5&amp;$D5,'Smelter Look-up'!$J:$J,0),MATCH($B5&amp;$C5,'Smelter Look-up'!$J:$J,0)))</f>
        <v>339</v>
      </c>
      <c r="X5" s="227">
        <f t="shared" ref="X5" ca="1" si="0">IF(AND(C5="Smelter not listed",OR(LEN(D5)=0,LEN(E5)=0)),1,0)</f>
        <v>0</v>
      </c>
      <c r="AB5" s="228" t="str">
        <f t="shared" ref="AB5" ca="1" si="1">B5&amp;C5</f>
        <v>TantalumGlobal Advanced Metals Aizu</v>
      </c>
    </row>
    <row r="6" spans="1:34" s="227" customFormat="1" ht="20.100000000000001" customHeight="1">
      <c r="A6" s="262" t="s">
        <v>1716</v>
      </c>
      <c r="B6" s="182" t="str">
        <f ca="1">IF(LEN(A6)=0,"",INDEX('Smelter Look-up'!$A:$A,MATCH($A6,'Smelter Look-up'!$E:$E,0)))</f>
        <v>Tantalum</v>
      </c>
      <c r="C6" s="186" t="str">
        <f ca="1">IF(LEN(A6)=0,"",INDEX('Smelter Look-up'!$C:$C,MATCH($A6,'Smelter Look-up'!$E:$E,0)))</f>
        <v>Resind Industria e Comercio Ltda.</v>
      </c>
      <c r="D6" s="230"/>
      <c r="E6" s="182" t="str">
        <f ca="1">IF(ISERROR($V6),"",OFFSET('Smelter Look-up'!$D$4,$V6-4,0)&amp;"")</f>
        <v>BRAZIL</v>
      </c>
      <c r="F6" s="182" t="str">
        <f ca="1">IF(ISERROR($V6),"",OFFSET('Smelter Look-up'!$E$4,$V6-4,0))</f>
        <v>CID002707</v>
      </c>
      <c r="G6" s="182" t="str">
        <f ca="1">IF(C6=$X$4,IF(ISERROR($V6),"Enter smelter details","RMI"),IF(ISERROR($V6),"",OFFSET('Smelter Look-up'!$F$4,$V6-4,0)))</f>
        <v>RMI</v>
      </c>
      <c r="H6" s="183">
        <f ca="1">IF(ISERROR($V6),"",OFFSET('Smelter Look-up'!$G$4,$V6-4,0))</f>
        <v>0</v>
      </c>
      <c r="I6" s="184" t="str">
        <f ca="1">IF(ISERROR($V6),"",OFFSET('Smelter Look-up'!$H$4,$V6-4,0))</f>
        <v>São João del Rei</v>
      </c>
      <c r="J6" s="184" t="str">
        <f ca="1">IF(ISERROR($V6),"",OFFSET('Smelter Look-up'!$I$4,$V6-4,0))</f>
        <v>Minas gerais</v>
      </c>
      <c r="K6" s="224"/>
      <c r="L6" s="224"/>
      <c r="M6" s="224"/>
      <c r="N6" s="224"/>
      <c r="O6" s="224"/>
      <c r="P6" s="185"/>
      <c r="Q6" s="225"/>
      <c r="R6" s="182" t="str">
        <f ca="1">IF(ISERROR($V6),"",OFFSET('Smelter Look-up'!$C$4,$V6-4,0)&amp;"")</f>
        <v>Resind Industria e Comercio Ltda.</v>
      </c>
      <c r="S6" s="181" t="str">
        <f t="shared" ref="S6:S37" ca="1" si="2">IF(B6="","",IF(ISERROR(MATCH($E6,CL,0)),"Unknown",INDIRECT("'C'!$A$"&amp;MATCH($E6,CL,0)+1)))</f>
        <v>BR</v>
      </c>
      <c r="T6" s="181" t="str">
        <f ca="1">IF(B6="","",IF(ISERROR(MATCH($J6,SorP!$B$1:$B$6226,0)),"",INDIRECT("'SorP'!$A$"&amp;MATCH($S6&amp;$J6,SorP!C:C,0))))</f>
        <v>BR-MG</v>
      </c>
      <c r="U6" s="201"/>
      <c r="V6" s="226">
        <f ca="1">IF(C6="",NA(),IF(OR(C6="Smelter not listed",C6="Smelter not yet identified"),MATCH($B6&amp;$D6,'Smelter Look-up'!$J:$J,0),MATCH($B6&amp;$C6,'Smelter Look-up'!$J:$J,0)))</f>
        <v>374</v>
      </c>
      <c r="X6" s="227">
        <f t="shared" ref="X6:X37" ca="1" si="3">IF(AND(C6="Smelter not listed",OR(LEN(D6)=0,LEN(E6)=0)),1,0)</f>
        <v>0</v>
      </c>
      <c r="AB6" s="228" t="str">
        <f t="shared" ref="AB6:AB37" ca="1" si="4">B6&amp;C6</f>
        <v>TantalumResind Industria e Comercio Ltda.</v>
      </c>
    </row>
    <row r="7" spans="1:34" s="227" customFormat="1" ht="20.100000000000001" customHeight="1">
      <c r="A7" s="262" t="s">
        <v>2222</v>
      </c>
      <c r="B7" s="182" t="str">
        <f ca="1">IF(LEN(A7)=0,"",INDEX('Smelter Look-up'!$A:$A,MATCH($A7,'Smelter Look-up'!$E:$E,0)))</f>
        <v>Tantalum</v>
      </c>
      <c r="C7" s="186" t="str">
        <f ca="1">IF(LEN(A7)=0,"",INDEX('Smelter Look-up'!$C:$C,MATCH($A7,'Smelter Look-up'!$E:$E,0)))</f>
        <v>Jiangxi Tuohong New Raw Material</v>
      </c>
      <c r="D7" s="230"/>
      <c r="E7" s="182" t="str">
        <f ca="1">IF(ISERROR($V7),"",OFFSET('Smelter Look-up'!$D$4,$V7-4,0)&amp;"")</f>
        <v>CHINA</v>
      </c>
      <c r="F7" s="182" t="str">
        <f ca="1">IF(ISERROR($V7),"",OFFSET('Smelter Look-up'!$E$4,$V7-4,0))</f>
        <v>CID002842</v>
      </c>
      <c r="G7" s="182" t="str">
        <f ca="1">IF(C7=$X$4,IF(ISERROR($V7),"Enter smelter details","RMI"),IF(ISERROR($V7),"",OFFSET('Smelter Look-up'!$F$4,$V7-4,0)))</f>
        <v>RMI</v>
      </c>
      <c r="H7" s="183">
        <f ca="1">IF(ISERROR($V7),"",OFFSET('Smelter Look-up'!$G$4,$V7-4,0))</f>
        <v>0</v>
      </c>
      <c r="I7" s="184" t="str">
        <f ca="1">IF(ISERROR($V7),"",OFFSET('Smelter Look-up'!$H$4,$V7-4,0))</f>
        <v>Yichun</v>
      </c>
      <c r="J7" s="184" t="str">
        <f ca="1">IF(ISERROR($V7),"",OFFSET('Smelter Look-up'!$I$4,$V7-4,0))</f>
        <v>Jiangxi Sheng</v>
      </c>
      <c r="K7" s="224"/>
      <c r="L7" s="224"/>
      <c r="M7" s="224"/>
      <c r="N7" s="224"/>
      <c r="O7" s="224"/>
      <c r="P7" s="185"/>
      <c r="Q7" s="225"/>
      <c r="R7" s="182" t="str">
        <f ca="1">IF(ISERROR($V7),"",OFFSET('Smelter Look-up'!$C$4,$V7-4,0)&amp;"")</f>
        <v>Jiangxi Tuohong New Raw Material</v>
      </c>
      <c r="S7" s="181" t="str">
        <f t="shared" ca="1" si="2"/>
        <v>CN</v>
      </c>
      <c r="T7" s="181" t="str">
        <f ca="1">IF(B7="","",IF(ISERROR(MATCH($J7,SorP!$B$1:$B$6226,0)),"",INDIRECT("'SorP'!$A$"&amp;MATCH($S7&amp;$J7,SorP!C:C,0))))</f>
        <v>CN-JX</v>
      </c>
      <c r="U7" s="201"/>
      <c r="V7" s="226">
        <f ca="1">IF(C7="",NA(),IF(OR(C7="Smelter not listed",C7="Smelter not yet identified"),MATCH($B7&amp;$D7,'Smelter Look-up'!$J:$J,0),MATCH($B7&amp;$C7,'Smelter Look-up'!$J:$J,0)))</f>
        <v>352</v>
      </c>
      <c r="X7" s="227">
        <f t="shared" ca="1" si="3"/>
        <v>0</v>
      </c>
      <c r="AB7" s="228" t="str">
        <f t="shared" ca="1" si="4"/>
        <v>TantalumJiangxi Tuohong New Raw Material</v>
      </c>
    </row>
    <row r="8" spans="1:34" s="227" customFormat="1" ht="20.100000000000001" customHeight="1">
      <c r="A8" s="262" t="s">
        <v>13122</v>
      </c>
      <c r="B8" s="182" t="str">
        <f ca="1">IF(LEN(A8)=0,"",INDEX('Smelter Look-up'!$A:$A,MATCH($A8,'Smelter Look-up'!$E:$E,0)))</f>
        <v>Tin</v>
      </c>
      <c r="C8" s="186" t="str">
        <f ca="1">IF(LEN(A8)=0,"",INDEX('Smelter Look-up'!$C:$C,MATCH($A8,'Smelter Look-up'!$E:$E,0)))</f>
        <v>Tin Technology &amp; Refining</v>
      </c>
      <c r="D8" s="230"/>
      <c r="E8" s="182" t="str">
        <f ca="1">IF(ISERROR($V8),"",OFFSET('Smelter Look-up'!$D$4,$V8-4,0)&amp;"")</f>
        <v>UNITED STATES OF AMERICA</v>
      </c>
      <c r="F8" s="182" t="str">
        <f ca="1">IF(ISERROR($V8),"",OFFSET('Smelter Look-up'!$E$4,$V8-4,0))</f>
        <v>CID003325</v>
      </c>
      <c r="G8" s="182" t="str">
        <f ca="1">IF(C8=$X$4,IF(ISERROR($V8),"Enter smelter details","RMI"),IF(ISERROR($V8),"",OFFSET('Smelter Look-up'!$F$4,$V8-4,0)))</f>
        <v>RMI</v>
      </c>
      <c r="H8" s="183">
        <f ca="1">IF(ISERROR($V8),"",OFFSET('Smelter Look-up'!$G$4,$V8-4,0))</f>
        <v>0</v>
      </c>
      <c r="I8" s="184" t="str">
        <f ca="1">IF(ISERROR($V8),"",OFFSET('Smelter Look-up'!$H$4,$V8-4,0))</f>
        <v>West Chester</v>
      </c>
      <c r="J8" s="184" t="str">
        <f ca="1">IF(ISERROR($V8),"",OFFSET('Smelter Look-up'!$I$4,$V8-4,0))</f>
        <v>Pennsylvania</v>
      </c>
      <c r="K8" s="224"/>
      <c r="L8" s="224"/>
      <c r="M8" s="224"/>
      <c r="N8" s="224"/>
      <c r="O8" s="224"/>
      <c r="P8" s="185"/>
      <c r="Q8" s="225"/>
      <c r="R8" s="182" t="str">
        <f ca="1">IF(ISERROR($V8),"",OFFSET('Smelter Look-up'!$C$4,$V8-4,0)&amp;"")</f>
        <v>Tin Technology &amp; Refining</v>
      </c>
      <c r="S8" s="181" t="str">
        <f t="shared" ca="1" si="2"/>
        <v>US</v>
      </c>
      <c r="T8" s="181" t="str">
        <f ca="1">IF(B8="","",IF(ISERROR(MATCH($J8,SorP!$B$1:$B$6226,0)),"",INDIRECT("'SorP'!$A$"&amp;MATCH($S8&amp;$J8,SorP!C:C,0))))</f>
        <v>US-PA</v>
      </c>
      <c r="U8" s="201"/>
      <c r="V8" s="226">
        <f ca="1">IF(C8="",NA(),IF(OR(C8="Smelter not listed",C8="Smelter not yet identified"),MATCH($B8&amp;$D8,'Smelter Look-up'!$J:$J,0),MATCH($B8&amp;$C8,'Smelter Look-up'!$J:$J,0)))</f>
        <v>525</v>
      </c>
      <c r="X8" s="227">
        <f t="shared" ca="1" si="3"/>
        <v>0</v>
      </c>
      <c r="AB8" s="228" t="str">
        <f t="shared" ca="1" si="4"/>
        <v>TinTin Technology &amp; Refining</v>
      </c>
    </row>
    <row r="9" spans="1:34" s="227" customFormat="1" ht="20.100000000000001" customHeight="1">
      <c r="A9" s="262" t="s">
        <v>766</v>
      </c>
      <c r="B9" s="182" t="str">
        <f ca="1">IF(LEN(A9)=0,"",INDEX('Smelter Look-up'!$A:$A,MATCH($A9,'Smelter Look-up'!$E:$E,0)))</f>
        <v>Tin</v>
      </c>
      <c r="C9" s="186" t="str">
        <f ca="1">IF(LEN(A9)=0,"",INDEX('Smelter Look-up'!$C:$C,MATCH($A9,'Smelter Look-up'!$E:$E,0)))</f>
        <v>Tin Smelting Branch of Yunnan Tin Co., Ltd.</v>
      </c>
      <c r="D9" s="230"/>
      <c r="E9" s="182" t="str">
        <f ca="1">IF(ISERROR($V9),"",OFFSET('Smelter Look-up'!$D$4,$V9-4,0)&amp;"")</f>
        <v>CHINA</v>
      </c>
      <c r="F9" s="182" t="str">
        <f ca="1">IF(ISERROR($V9),"",OFFSET('Smelter Look-up'!$E$4,$V9-4,0))</f>
        <v>CID002180</v>
      </c>
      <c r="G9" s="182" t="str">
        <f ca="1">IF(C9=$X$4,IF(ISERROR($V9),"Enter smelter details","RMI"),IF(ISERROR($V9),"",OFFSET('Smelter Look-up'!$F$4,$V9-4,0)))</f>
        <v>RMI</v>
      </c>
      <c r="H9" s="183">
        <f ca="1">IF(ISERROR($V9),"",OFFSET('Smelter Look-up'!$G$4,$V9-4,0))</f>
        <v>0</v>
      </c>
      <c r="I9" s="184" t="str">
        <f ca="1">IF(ISERROR($V9),"",OFFSET('Smelter Look-up'!$H$4,$V9-4,0))</f>
        <v>Gejiu</v>
      </c>
      <c r="J9" s="184" t="str">
        <f ca="1">IF(ISERROR($V9),"",OFFSET('Smelter Look-up'!$I$4,$V9-4,0))</f>
        <v>Yunnan Sheng</v>
      </c>
      <c r="K9" s="224"/>
      <c r="L9" s="224"/>
      <c r="M9" s="224"/>
      <c r="N9" s="224"/>
      <c r="O9" s="224"/>
      <c r="P9" s="185"/>
      <c r="Q9" s="225"/>
      <c r="R9" s="182" t="str">
        <f ca="1">IF(ISERROR($V9),"",OFFSET('Smelter Look-up'!$C$4,$V9-4,0)&amp;"")</f>
        <v>Tin Smelting Branch of Yunnan Tin Co., Ltd.</v>
      </c>
      <c r="S9" s="181" t="str">
        <f t="shared" ca="1" si="2"/>
        <v>CN</v>
      </c>
      <c r="T9" s="181" t="str">
        <f ca="1">IF(B9="","",IF(ISERROR(MATCH($J9,SorP!$B$1:$B$6226,0)),"",INDIRECT("'SorP'!$A$"&amp;MATCH($S9&amp;$J9,SorP!C:C,0))))</f>
        <v>CN-YN</v>
      </c>
      <c r="U9" s="201"/>
      <c r="V9" s="226">
        <f ca="1">IF(C9="",NA(),IF(OR(C9="Smelter not listed",C9="Smelter not yet identified"),MATCH($B9&amp;$D9,'Smelter Look-up'!$J:$J,0),MATCH($B9&amp;$C9,'Smelter Look-up'!$J:$J,0)))</f>
        <v>524</v>
      </c>
      <c r="X9" s="227">
        <f t="shared" ca="1" si="3"/>
        <v>0</v>
      </c>
      <c r="AB9" s="228" t="str">
        <f t="shared" ca="1" si="4"/>
        <v>TinTin Smelting Branch of Yunnan Tin Co., Ltd.</v>
      </c>
    </row>
    <row r="10" spans="1:34" s="227" customFormat="1" ht="20.100000000000001" customHeight="1">
      <c r="A10" s="262" t="s">
        <v>744</v>
      </c>
      <c r="B10" s="182" t="str">
        <f ca="1">IF(LEN(A10)=0,"",INDEX('Smelter Look-up'!$A:$A,MATCH($A10,'Smelter Look-up'!$E:$E,0)))</f>
        <v>Tin</v>
      </c>
      <c r="C10" s="186" t="str">
        <f ca="1">IF(LEN(A10)=0,"",INDEX('Smelter Look-up'!$C:$C,MATCH($A10,'Smelter Look-up'!$E:$E,0)))</f>
        <v>Alpha Assembly Solutions Inc</v>
      </c>
      <c r="D10" s="230"/>
      <c r="E10" s="182" t="str">
        <f ca="1">IF(ISERROR($V10),"",OFFSET('Smelter Look-up'!$D$4,$V10-4,0)&amp;"")</f>
        <v>UNITED STATES OF AMERICA</v>
      </c>
      <c r="F10" s="182" t="str">
        <f ca="1">IF(ISERROR($V10),"",OFFSET('Smelter Look-up'!$E$4,$V10-4,0))</f>
        <v>CID000292</v>
      </c>
      <c r="G10" s="182" t="str">
        <f ca="1">IF(C10=$X$4,IF(ISERROR($V10),"Enter smelter details","RMI"),IF(ISERROR($V10),"",OFFSET('Smelter Look-up'!$F$4,$V10-4,0)))</f>
        <v>RMI</v>
      </c>
      <c r="H10" s="183">
        <f ca="1">IF(ISERROR($V10),"",OFFSET('Smelter Look-up'!$G$4,$V10-4,0))</f>
        <v>0</v>
      </c>
      <c r="I10" s="184" t="str">
        <f ca="1">IF(ISERROR($V10),"",OFFSET('Smelter Look-up'!$H$4,$V10-4,0))</f>
        <v>Altoona</v>
      </c>
      <c r="J10" s="184" t="str">
        <f ca="1">IF(ISERROR($V10),"",OFFSET('Smelter Look-up'!$I$4,$V10-4,0))</f>
        <v>Pennsylvania</v>
      </c>
      <c r="K10" s="224"/>
      <c r="L10" s="224"/>
      <c r="M10" s="224"/>
      <c r="N10" s="224"/>
      <c r="O10" s="224"/>
      <c r="P10" s="185"/>
      <c r="Q10" s="225"/>
      <c r="R10" s="182" t="str">
        <f ca="1">IF(ISERROR($V10),"",OFFSET('Smelter Look-up'!$C$4,$V10-4,0)&amp;"")</f>
        <v>Alpha Assembly Solutions Inc</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399</v>
      </c>
      <c r="X10" s="227">
        <f t="shared" ca="1" si="3"/>
        <v>0</v>
      </c>
      <c r="AB10" s="228" t="str">
        <f t="shared" ca="1" si="4"/>
        <v>TinAlpha Assembly Solutions Inc</v>
      </c>
    </row>
    <row r="11" spans="1:34" s="227" customFormat="1" ht="20.100000000000001" customHeight="1">
      <c r="A11" s="262" t="s">
        <v>2157</v>
      </c>
      <c r="B11" s="182" t="str">
        <f ca="1">IF(LEN(A11)=0,"",INDEX('Smelter Look-up'!$A:$A,MATCH($A11,'Smelter Look-up'!$E:$E,0)))</f>
        <v>Gold</v>
      </c>
      <c r="C11" s="186" t="str">
        <f ca="1">IF(LEN(A11)=0,"",INDEX('Smelter Look-up'!$C:$C,MATCH($A11,'Smelter Look-up'!$E:$E,0)))</f>
        <v>WIELAND Edelmetalle GmbH</v>
      </c>
      <c r="D11" s="230"/>
      <c r="E11" s="182" t="str">
        <f ca="1">IF(ISERROR($V11),"",OFFSET('Smelter Look-up'!$D$4,$V11-4,0)&amp;"")</f>
        <v>GERMANY</v>
      </c>
      <c r="F11" s="182" t="str">
        <f ca="1">IF(ISERROR($V11),"",OFFSET('Smelter Look-up'!$E$4,$V11-4,0))</f>
        <v>CID002778</v>
      </c>
      <c r="G11" s="182" t="str">
        <f ca="1">IF(C11=$X$4,IF(ISERROR($V11),"Enter smelter details","RMI"),IF(ISERROR($V11),"",OFFSET('Smelter Look-up'!$F$4,$V11-4,0)))</f>
        <v>RMI</v>
      </c>
      <c r="H11" s="183">
        <f ca="1">IF(ISERROR($V11),"",OFFSET('Smelter Look-up'!$G$4,$V11-4,0))</f>
        <v>0</v>
      </c>
      <c r="I11" s="184" t="str">
        <f ca="1">IF(ISERROR($V11),"",OFFSET('Smelter Look-up'!$H$4,$V11-4,0))</f>
        <v>Pforzheim</v>
      </c>
      <c r="J11" s="184" t="str">
        <f ca="1">IF(ISERROR($V11),"",OFFSET('Smelter Look-up'!$I$4,$V11-4,0))</f>
        <v>Baden-Württemberg</v>
      </c>
      <c r="K11" s="224"/>
      <c r="L11" s="224"/>
      <c r="M11" s="224"/>
      <c r="N11" s="224"/>
      <c r="O11" s="224"/>
      <c r="P11" s="185"/>
      <c r="Q11" s="225"/>
      <c r="R11" s="182" t="str">
        <f ca="1">IF(ISERROR($V11),"",OFFSET('Smelter Look-up'!$C$4,$V11-4,0)&amp;"")</f>
        <v>WIELAND Edelmetalle GmbH</v>
      </c>
      <c r="S11" s="181" t="str">
        <f t="shared" ca="1" si="2"/>
        <v>DE</v>
      </c>
      <c r="T11" s="181" t="str">
        <f ca="1">IF(B11="","",IF(ISERROR(MATCH($J11,SorP!$B$1:$B$6226,0)),"",INDIRECT("'SorP'!$A$"&amp;MATCH($S11&amp;$J11,SorP!C:C,0))))</f>
        <v>DE-BW</v>
      </c>
      <c r="U11" s="201"/>
      <c r="V11" s="226">
        <f ca="1">IF(C11="",NA(),IF(OR(C11="Smelter not listed",C11="Smelter not yet identified"),MATCH($B11&amp;$D11,'Smelter Look-up'!$J:$J,0),MATCH($B11&amp;$C11,'Smelter Look-up'!$J:$J,0)))</f>
        <v>307</v>
      </c>
      <c r="X11" s="227">
        <f t="shared" ca="1" si="3"/>
        <v>0</v>
      </c>
      <c r="AB11" s="228" t="str">
        <f t="shared" ca="1" si="4"/>
        <v>GoldWIELAND Edelmetalle GmbH</v>
      </c>
    </row>
    <row r="12" spans="1:34" s="227" customFormat="1" ht="20.100000000000001" customHeight="1">
      <c r="A12" s="262" t="s">
        <v>684</v>
      </c>
      <c r="B12" s="182" t="str">
        <f ca="1">IF(LEN(A12)=0,"",INDEX('Smelter Look-up'!$A:$A,MATCH($A12,'Smelter Look-up'!$E:$E,0)))</f>
        <v>Gold</v>
      </c>
      <c r="C12" s="186" t="str">
        <f ca="1">IF(LEN(A12)=0,"",INDEX('Smelter Look-up'!$C:$C,MATCH($A12,'Smelter Look-up'!$E:$E,0)))</f>
        <v>Materion</v>
      </c>
      <c r="D12" s="230"/>
      <c r="E12" s="182" t="str">
        <f ca="1">IF(ISERROR($V12),"",OFFSET('Smelter Look-up'!$D$4,$V12-4,0)&amp;"")</f>
        <v>UNITED STATES OF AMERICA</v>
      </c>
      <c r="F12" s="182" t="str">
        <f ca="1">IF(ISERROR($V12),"",OFFSET('Smelter Look-up'!$E$4,$V12-4,0))</f>
        <v>CID001113</v>
      </c>
      <c r="G12" s="182" t="str">
        <f ca="1">IF(C12=$X$4,IF(ISERROR($V12),"Enter smelter details","RMI"),IF(ISERROR($V12),"",OFFSET('Smelter Look-up'!$F$4,$V12-4,0)))</f>
        <v>RMI</v>
      </c>
      <c r="H12" s="183">
        <f ca="1">IF(ISERROR($V12),"",OFFSET('Smelter Look-up'!$G$4,$V12-4,0))</f>
        <v>0</v>
      </c>
      <c r="I12" s="184" t="str">
        <f ca="1">IF(ISERROR($V12),"",OFFSET('Smelter Look-up'!$H$4,$V12-4,0))</f>
        <v>Buffalo</v>
      </c>
      <c r="J12" s="184" t="str">
        <f ca="1">IF(ISERROR($V12),"",OFFSET('Smelter Look-up'!$I$4,$V12-4,0))</f>
        <v>New York</v>
      </c>
      <c r="K12" s="224"/>
      <c r="L12" s="224"/>
      <c r="M12" s="224"/>
      <c r="N12" s="224"/>
      <c r="O12" s="224"/>
      <c r="P12" s="185"/>
      <c r="Q12" s="225"/>
      <c r="R12" s="182" t="str">
        <f ca="1">IF(ISERROR($V12),"",OFFSET('Smelter Look-up'!$C$4,$V12-4,0)&amp;"")</f>
        <v>Materion</v>
      </c>
      <c r="S12" s="181" t="str">
        <f t="shared" ca="1" si="2"/>
        <v>US</v>
      </c>
      <c r="T12" s="181" t="str">
        <f ca="1">IF(B12="","",IF(ISERROR(MATCH($J12,SorP!$B$1:$B$6226,0)),"",INDIRECT("'SorP'!$A$"&amp;MATCH($S12&amp;$J12,SorP!C:C,0))))</f>
        <v>US-NY</v>
      </c>
      <c r="U12" s="201"/>
      <c r="V12" s="226">
        <f ca="1">IF(C12="",NA(),IF(OR(C12="Smelter not listed",C12="Smelter not yet identified"),MATCH($B12&amp;$D12,'Smelter Look-up'!$J:$J,0),MATCH($B12&amp;$C12,'Smelter Look-up'!$J:$J,0)))</f>
        <v>169</v>
      </c>
      <c r="X12" s="227">
        <f t="shared" ca="1" si="3"/>
        <v>0</v>
      </c>
      <c r="AB12" s="228" t="str">
        <f t="shared" ca="1" si="4"/>
        <v>GoldMaterion</v>
      </c>
    </row>
    <row r="13" spans="1:34" s="227" customFormat="1" ht="20.100000000000001" customHeight="1">
      <c r="A13" s="262" t="s">
        <v>2244</v>
      </c>
      <c r="B13" s="182" t="str">
        <f ca="1">IF(LEN(A13)=0,"",INDEX('Smelter Look-up'!$A:$A,MATCH($A13,'Smelter Look-up'!$E:$E,0)))</f>
        <v>Gold</v>
      </c>
      <c r="C13" s="186" t="str">
        <f ca="1">IF(LEN(A13)=0,"",INDEX('Smelter Look-up'!$C:$C,MATCH($A13,'Smelter Look-up'!$E:$E,0)))</f>
        <v>Bangalore Refinery</v>
      </c>
      <c r="D13" s="230"/>
      <c r="E13" s="182" t="str">
        <f ca="1">IF(ISERROR($V13),"",OFFSET('Smelter Look-up'!$D$4,$V13-4,0)&amp;"")</f>
        <v>INDIA</v>
      </c>
      <c r="F13" s="182" t="str">
        <f ca="1">IF(ISERROR($V13),"",OFFSET('Smelter Look-up'!$E$4,$V13-4,0))</f>
        <v>CID002863</v>
      </c>
      <c r="G13" s="182" t="str">
        <f ca="1">IF(C13=$X$4,IF(ISERROR($V13),"Enter smelter details","RMI"),IF(ISERROR($V13),"",OFFSET('Smelter Look-up'!$F$4,$V13-4,0)))</f>
        <v>RMI</v>
      </c>
      <c r="H13" s="183">
        <f ca="1">IF(ISERROR($V13),"",OFFSET('Smelter Look-up'!$G$4,$V13-4,0))</f>
        <v>0</v>
      </c>
      <c r="I13" s="184" t="str">
        <f ca="1">IF(ISERROR($V13),"",OFFSET('Smelter Look-up'!$H$4,$V13-4,0))</f>
        <v>Bangalore</v>
      </c>
      <c r="J13" s="184" t="str">
        <f ca="1">IF(ISERROR($V13),"",OFFSET('Smelter Look-up'!$I$4,$V13-4,0))</f>
        <v>Karnātaka</v>
      </c>
      <c r="K13" s="224"/>
      <c r="L13" s="224"/>
      <c r="M13" s="224"/>
      <c r="N13" s="224"/>
      <c r="O13" s="224"/>
      <c r="P13" s="185"/>
      <c r="Q13" s="225"/>
      <c r="R13" s="182" t="str">
        <f ca="1">IF(ISERROR($V13),"",OFFSET('Smelter Look-up'!$C$4,$V13-4,0)&amp;"")</f>
        <v>Bangalore Refinery</v>
      </c>
      <c r="S13" s="181" t="str">
        <f t="shared" ca="1" si="2"/>
        <v>IN</v>
      </c>
      <c r="T13" s="181" t="str">
        <f ca="1">IF(B13="","",IF(ISERROR(MATCH($J13,SorP!$B$1:$B$6226,0)),"",INDIRECT("'SorP'!$A$"&amp;MATCH($S13&amp;$J13,SorP!C:C,0))))</f>
        <v>IN-KA</v>
      </c>
      <c r="U13" s="201"/>
      <c r="V13" s="226">
        <f ca="1">IF(C13="",NA(),IF(OR(C13="Smelter not listed",C13="Smelter not yet identified"),MATCH($B13&amp;$D13,'Smelter Look-up'!$J:$J,0),MATCH($B13&amp;$C13,'Smelter Look-up'!$J:$J,0)))</f>
        <v>41</v>
      </c>
      <c r="X13" s="227">
        <f t="shared" ca="1" si="3"/>
        <v>0</v>
      </c>
      <c r="AB13" s="228" t="str">
        <f t="shared" ca="1" si="4"/>
        <v>GoldBangalore Refinery</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F59BAD9-4707-4419-AE0E-273CCBE0D477}"/>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LabJack Corporation</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produced by LabJack.</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Toby Stensland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support@labjack.com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303-942-0228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Toby Stensland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support@labjack.com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45827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https://labjack.com/about/compliance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2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869</v>
      </c>
      <c r="C4" s="394"/>
      <c r="D4" s="394"/>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5" customHeight="1" thickBot="1">
      <c r="A2006" s="130"/>
      <c r="B2006" s="397" t="str">
        <f ca="1">OFFSET(L!$C$1,MATCH("General"&amp;"Cpy",L!$A:$A,0)-1,SL,,)</f>
        <v>© 2025 Responsible Minerals Initiative. All rights reserved.</v>
      </c>
      <c r="C2006" s="397"/>
      <c r="D2006" s="397"/>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7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6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10658CF-007F-40DB-ADED-9F29BE16DA7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2"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D9ABD46-6DA7-4061-8741-7C7712CE2A2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LJ QMS</cp:lastModifiedBy>
  <cp:lastPrinted>2015-04-21T20:47:43Z</cp:lastPrinted>
  <dcterms:created xsi:type="dcterms:W3CDTF">2010-06-21T21:00:23Z</dcterms:created>
  <dcterms:modified xsi:type="dcterms:W3CDTF">2025-06-19T16:47:07Z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WorkbookGuid">
    <vt:lpwstr>f2dd90e9-82a3-4db9-823f-f7fca10f1a8a</vt:lpwstr>
  </property>
</Properties>
</file>