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C:\Users\LJ QMS\Downloads\"/>
    </mc:Choice>
  </mc:AlternateContent>
  <xr:revisionPtr revIDLastSave="0" documentId="13_ncr:1_{0FE77630-AC1A-4883-A03C-4D7A60A991C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15" i="5" l="1"/>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4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3" i="6" s="1"/>
  <c r="B20" i="6"/>
  <c r="G20" i="6" s="1"/>
  <c r="F20" i="6"/>
  <c r="B23" i="6"/>
  <c r="G23" i="6"/>
  <c r="G16" i="6"/>
  <c r="H16" i="6"/>
  <c r="K61" i="6" s="1"/>
  <c r="F21" i="6"/>
  <c r="G21" i="6"/>
  <c r="H24" i="6"/>
  <c r="D24" i="6" s="1"/>
  <c r="F34" i="6"/>
  <c r="B8" i="6"/>
  <c r="G8" i="6" s="1"/>
  <c r="H8" i="6" s="1"/>
  <c r="B11" i="6"/>
  <c r="G11" i="6"/>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C5" i="5" s="1"/>
  <c r="V5" i="5" s="1"/>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P38" i="4"/>
  <c r="B71" i="4" s="1"/>
  <c r="A49" i="6" s="1"/>
  <c r="P37" i="4"/>
  <c r="Q37" i="4" s="1"/>
  <c r="B49" i="4" s="1"/>
  <c r="A32" i="6" s="1"/>
  <c r="P26" i="4"/>
  <c r="S2500" i="5"/>
  <c r="R2500" i="5"/>
  <c r="J2500" i="5"/>
  <c r="I2500" i="5"/>
  <c r="H2500" i="5"/>
  <c r="G2500" i="5"/>
  <c r="F2500" i="5"/>
  <c r="B53" i="6"/>
  <c r="B52" i="6"/>
  <c r="G52" i="6" s="1"/>
  <c r="P27" i="4"/>
  <c r="B27" i="4" s="1"/>
  <c r="A16" i="6" s="1"/>
  <c r="G53"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H6" i="6" s="1"/>
  <c r="D6" i="6" s="1"/>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s="1"/>
  <c r="B49" i="6"/>
  <c r="G49"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s="1"/>
  <c r="H12" i="6" s="1"/>
  <c r="D12" i="6" s="1"/>
  <c r="B10" i="6"/>
  <c r="G10" i="6" s="1"/>
  <c r="H10" i="6" s="1"/>
  <c r="B9" i="6"/>
  <c r="G9" i="6" s="1"/>
  <c r="H9" i="6" s="1"/>
  <c r="D9" i="6" s="1"/>
  <c r="B7" i="6"/>
  <c r="G7" i="6"/>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J15" i="5"/>
  <c r="J16"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74" i="4" s="1"/>
  <c r="A52" i="6" s="1"/>
  <c r="B3" i="6"/>
  <c r="A4" i="8"/>
  <c r="B22" i="3"/>
  <c r="B4" i="8"/>
  <c r="B34" i="4"/>
  <c r="B40" i="4"/>
  <c r="B58" i="4" s="1"/>
  <c r="A40" i="6" s="1"/>
  <c r="C3" i="6"/>
  <c r="I4" i="8"/>
  <c r="C5" i="7"/>
  <c r="A1" i="6"/>
  <c r="A85" i="4"/>
  <c r="B81" i="4"/>
  <c r="A57" i="6" s="1"/>
  <c r="H4" i="5"/>
  <c r="O4" i="5"/>
  <c r="B2" i="5"/>
  <c r="B41" i="4"/>
  <c r="B53" i="4" s="1"/>
  <c r="A36" i="6" s="1"/>
  <c r="D3" i="6"/>
  <c r="B20"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31"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2" i="6" l="1"/>
  <c r="C14" i="5"/>
  <c r="C13" i="5"/>
  <c r="C12" i="5"/>
  <c r="C11" i="5"/>
  <c r="C10" i="5"/>
  <c r="C9" i="5"/>
  <c r="C8" i="5"/>
  <c r="C7" i="5"/>
  <c r="C6" i="5"/>
  <c r="E5" i="5"/>
  <c r="X5" i="5" s="1"/>
  <c r="I5" i="5"/>
  <c r="J5" i="5"/>
  <c r="H5" i="5"/>
  <c r="F5" i="5"/>
  <c r="G5" i="5"/>
  <c r="R5" i="5"/>
  <c r="AB5" i="5"/>
  <c r="C5" i="6"/>
  <c r="H44" i="6"/>
  <c r="D44" i="6" s="1"/>
  <c r="H34" i="6"/>
  <c r="D34" i="6" s="1"/>
  <c r="C24" i="6"/>
  <c r="H21" i="6"/>
  <c r="C21" i="6" s="1"/>
  <c r="C16" i="6"/>
  <c r="B77" i="4"/>
  <c r="A54" i="6" s="1"/>
  <c r="H20" i="6"/>
  <c r="D20" i="6" s="1"/>
  <c r="F39" i="6"/>
  <c r="H39" i="6" s="1"/>
  <c r="D39" i="6" s="1"/>
  <c r="F61" i="6"/>
  <c r="C34" i="6"/>
  <c r="D16" i="6"/>
  <c r="F38" i="6"/>
  <c r="H38" i="6" s="1"/>
  <c r="F60" i="6"/>
  <c r="F43" i="6"/>
  <c r="H43" i="6" s="1"/>
  <c r="H23" i="6"/>
  <c r="F28" i="6"/>
  <c r="H28" i="6" s="1"/>
  <c r="F48" i="6"/>
  <c r="F33" i="6"/>
  <c r="H33" i="6" s="1"/>
  <c r="C20" i="6"/>
  <c r="G15" i="6"/>
  <c r="H15" i="6" s="1"/>
  <c r="B55" i="4"/>
  <c r="A37" i="6" s="1"/>
  <c r="B37" i="4"/>
  <c r="A22" i="6" s="1"/>
  <c r="B61" i="4"/>
  <c r="A42" i="6" s="1"/>
  <c r="B43" i="4"/>
  <c r="A27" i="6" s="1"/>
  <c r="C13" i="6"/>
  <c r="D11" i="6"/>
  <c r="C11" i="6"/>
  <c r="D10" i="6"/>
  <c r="C10" i="6"/>
  <c r="B51" i="4"/>
  <c r="A34" i="6" s="1"/>
  <c r="C9" i="6"/>
  <c r="D8" i="6"/>
  <c r="C8" i="6"/>
  <c r="B63" i="4"/>
  <c r="A44" i="6" s="1"/>
  <c r="D7" i="6"/>
  <c r="C7" i="6"/>
  <c r="D49" i="4"/>
  <c r="H59" i="6"/>
  <c r="C2" i="6"/>
  <c r="D61" i="4"/>
  <c r="D31" i="4"/>
  <c r="D5" i="6"/>
  <c r="C6" i="6"/>
  <c r="D55" i="4"/>
  <c r="D4" i="6"/>
  <c r="C4" i="6"/>
  <c r="B56" i="4"/>
  <c r="A38" i="6" s="1"/>
  <c r="D68" i="4"/>
  <c r="A26" i="6"/>
  <c r="B46" i="4"/>
  <c r="A30" i="6" s="1"/>
  <c r="B52" i="4"/>
  <c r="A35" i="6" s="1"/>
  <c r="A23" i="6"/>
  <c r="B50" i="4"/>
  <c r="A33" i="6" s="1"/>
  <c r="G43" i="4"/>
  <c r="G37" i="4"/>
  <c r="G55" i="4"/>
  <c r="G49" i="4"/>
  <c r="G68" i="4"/>
  <c r="G61" i="4"/>
  <c r="B75" i="4"/>
  <c r="A53" i="6" s="1"/>
  <c r="B57" i="4"/>
  <c r="A39" i="6" s="1"/>
  <c r="A25" i="6"/>
  <c r="B64" i="4"/>
  <c r="A45" i="6" s="1"/>
  <c r="B65" i="4"/>
  <c r="A46" i="6" s="1"/>
  <c r="B47" i="4"/>
  <c r="A31" i="6" s="1"/>
  <c r="B59" i="4"/>
  <c r="A41" i="6" s="1"/>
  <c r="B62" i="4"/>
  <c r="A43" i="6" s="1"/>
  <c r="B44" i="4"/>
  <c r="A28" i="6" s="1"/>
  <c r="D37" i="4"/>
  <c r="S5" i="5"/>
  <c r="AB14" i="5" l="1"/>
  <c r="V14" i="5"/>
  <c r="G14" i="5" s="1"/>
  <c r="V13" i="5"/>
  <c r="G13" i="5" s="1"/>
  <c r="AB13" i="5"/>
  <c r="V12" i="5"/>
  <c r="AB12" i="5"/>
  <c r="V11" i="5"/>
  <c r="G11" i="5" s="1"/>
  <c r="AB11" i="5"/>
  <c r="AB10" i="5"/>
  <c r="V10" i="5"/>
  <c r="G10" i="5" s="1"/>
  <c r="V9" i="5"/>
  <c r="G9" i="5" s="1"/>
  <c r="AB9" i="5"/>
  <c r="F64" i="6"/>
  <c r="C64" i="6" s="1"/>
  <c r="V8" i="5"/>
  <c r="AB8" i="5"/>
  <c r="V7" i="5"/>
  <c r="AB7" i="5"/>
  <c r="AB6" i="5"/>
  <c r="V6" i="5"/>
  <c r="G60" i="6"/>
  <c r="H60" i="6" s="1"/>
  <c r="G61" i="6"/>
  <c r="H61" i="6" s="1"/>
  <c r="C44" i="6"/>
  <c r="D21" i="6"/>
  <c r="C39" i="6"/>
  <c r="F55" i="6"/>
  <c r="H55" i="6" s="1"/>
  <c r="F57" i="6"/>
  <c r="H57" i="6" s="1"/>
  <c r="F53" i="6"/>
  <c r="H53" i="6" s="1"/>
  <c r="F58" i="6"/>
  <c r="H58" i="6" s="1"/>
  <c r="H48" i="6"/>
  <c r="F49" i="6"/>
  <c r="F54" i="6"/>
  <c r="H54" i="6" s="1"/>
  <c r="K60" i="6"/>
  <c r="D15" i="6"/>
  <c r="D28" i="6"/>
  <c r="C28" i="6"/>
  <c r="C33" i="6"/>
  <c r="D33" i="6"/>
  <c r="F52" i="6"/>
  <c r="H52" i="6" s="1"/>
  <c r="C23" i="6"/>
  <c r="D23" i="6"/>
  <c r="C15" i="6"/>
  <c r="C43" i="6"/>
  <c r="D43" i="6"/>
  <c r="B2" i="6"/>
  <c r="C38" i="6"/>
  <c r="D38" i="6"/>
  <c r="D59" i="6"/>
  <c r="C59" i="6"/>
  <c r="T5" i="5"/>
  <c r="H14" i="5" l="1"/>
  <c r="F14" i="5"/>
  <c r="E14" i="5"/>
  <c r="J14" i="5"/>
  <c r="R14" i="5"/>
  <c r="I14" i="5"/>
  <c r="E13" i="5"/>
  <c r="H13" i="5"/>
  <c r="R13" i="5"/>
  <c r="J13" i="5"/>
  <c r="I13" i="5"/>
  <c r="F13" i="5"/>
  <c r="J12" i="5"/>
  <c r="R12" i="5"/>
  <c r="F12" i="5"/>
  <c r="H12" i="5"/>
  <c r="I12" i="5"/>
  <c r="E12" i="5"/>
  <c r="G12" i="5"/>
  <c r="I11" i="5"/>
  <c r="E11" i="5"/>
  <c r="J11" i="5"/>
  <c r="R11" i="5"/>
  <c r="H11" i="5"/>
  <c r="F11" i="5"/>
  <c r="J10" i="5"/>
  <c r="F10" i="5"/>
  <c r="I10" i="5"/>
  <c r="H10" i="5"/>
  <c r="E10" i="5"/>
  <c r="R10" i="5"/>
  <c r="F9" i="5"/>
  <c r="I9" i="5"/>
  <c r="E9" i="5"/>
  <c r="H9" i="5"/>
  <c r="R9" i="5"/>
  <c r="J9" i="5"/>
  <c r="F8" i="5"/>
  <c r="J8" i="5"/>
  <c r="H8" i="5"/>
  <c r="I8" i="5"/>
  <c r="R8" i="5"/>
  <c r="E8" i="5"/>
  <c r="G8" i="5"/>
  <c r="J7" i="5"/>
  <c r="E7" i="5"/>
  <c r="H7" i="5"/>
  <c r="F7" i="5"/>
  <c r="R7" i="5"/>
  <c r="I7" i="5"/>
  <c r="G7" i="5"/>
  <c r="H6" i="5"/>
  <c r="I6" i="5"/>
  <c r="F6" i="5"/>
  <c r="E6" i="5"/>
  <c r="J6" i="5"/>
  <c r="R6" i="5"/>
  <c r="G6" i="5"/>
  <c r="D61" i="6"/>
  <c r="C61" i="6"/>
  <c r="D57" i="6"/>
  <c r="C57" i="6"/>
  <c r="D55" i="6"/>
  <c r="C55" i="6"/>
  <c r="H49" i="6"/>
  <c r="F50" i="6"/>
  <c r="H50" i="6" s="1"/>
  <c r="D60" i="6"/>
  <c r="C60" i="6"/>
  <c r="C48" i="6"/>
  <c r="D48" i="6"/>
  <c r="D58" i="6"/>
  <c r="C58" i="6"/>
  <c r="C54" i="6"/>
  <c r="D54" i="6"/>
  <c r="D52" i="6"/>
  <c r="C52" i="6"/>
  <c r="D53" i="6"/>
  <c r="C53" i="6"/>
  <c r="X14" i="5" l="1"/>
  <c r="X13" i="5"/>
  <c r="X12" i="5"/>
  <c r="X11" i="5"/>
  <c r="X10" i="5"/>
  <c r="X9" i="5"/>
  <c r="X8" i="5"/>
  <c r="X7" i="5"/>
  <c r="G64" i="6" a="1"/>
  <c r="G64" i="6" s="1"/>
  <c r="H64" i="6" s="1"/>
  <c r="H65" i="6" s="1"/>
  <c r="D2" i="6" s="1"/>
  <c r="X6" i="5"/>
  <c r="D50" i="6"/>
  <c r="C50" i="6"/>
  <c r="D49" i="6"/>
  <c r="C49" i="6"/>
  <c r="S6" i="5"/>
  <c r="S9" i="5"/>
  <c r="S14" i="5"/>
  <c r="S11" i="5"/>
  <c r="S8" i="5"/>
  <c r="S12" i="5"/>
  <c r="S13" i="5"/>
  <c r="S7" i="5"/>
  <c r="S10" i="5"/>
  <c r="T14" i="5" l="1"/>
  <c r="T7" i="5"/>
  <c r="T10" i="5"/>
  <c r="T8" i="5"/>
  <c r="T9" i="5"/>
  <c r="T6" i="5"/>
  <c r="T12" i="5"/>
  <c r="T13"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<sst xmlns="http://schemas.openxmlformats.org/spreadsheetml/2006/main" count="23055" uniqueCount="19212">
  <si>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</si>
  <si>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</si>
  <si>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</si>
  <si>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</si>
  <si>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</si>
  <si>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</si>
  <si>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</si>
  <si>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</si>
  <si>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</si>
  <si>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</si>
  <si>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</si>
  <si>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</si>
  <si>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</si>
  <si>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</si>
  <si>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</si>
  <si>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</si>
  <si>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</si>
  <si>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</si>
  <si>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</si>
  <si>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</si>
  <si>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</si>
  <si>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</si>
  <si>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</si>
  <si>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</si>
  <si>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</si>
  <si>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</si>
  <si>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</si>
  <si>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</si>
  <si>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</si>
  <si>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</si>
  <si>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</si>
  <si>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</si>
  <si>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</si>
  <si>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</si>
  <si>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</si>
  <si>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</si>
  <si>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</si>
  <si>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</si>
  <si>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</si>
  <si>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</si>
  <si>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</si>
  <si>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</si>
  <si>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</si>
  <si>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</si>
  <si>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</si>
  <si>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</si>
  <si>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</si>
  <si>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</si>
  <si>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</si>
  <si>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</si>
  <si>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</si>
  <si>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</si>
  <si>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</si>
  <si>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</si>
  <si>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</si>
  <si>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</si>
  <si>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</si>
  <si>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</si>
  <si>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</si>
  <si>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</si>
  <si>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</si>
  <si>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</si>
  <si>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</si>
  <si>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</si>
  <si>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</si>
  <si>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</si>
  <si>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</si>
  <si>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</si>
  <si>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</si>
  <si>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</si>
  <si>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</si>
  <si>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</si>
  <si>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</si>
  <si>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</si>
  <si>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</si>
  <si>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</si>
  <si>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</si>
  <si>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</si>
  <si>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</si>
  <si>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</si>
  <si>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</si>
  <si>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</si>
  <si>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</si>
  <si>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</si>
  <si>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</si>
  <si>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</si>
  <si>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</si>
  <si>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</si>
  <si>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</si>
  <si>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</si>
  <si>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</si>
  <si>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</si>
  <si>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</si>
  <si>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</si>
  <si>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</si>
  <si>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</si>
  <si>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</si>
  <si>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</si>
  <si>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</si>
  <si>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</si>
  <si>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</si>
  <si>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</si>
  <si>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</si>
  <si>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</si>
  <si>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</si>
  <si>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</si>
  <si>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</si>
  <si>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</si>
  <si>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</si>
  <si>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</si>
  <si>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</si>
  <si>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</si>
  <si>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</si>
  <si>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</si>
  <si>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</si>
  <si>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</si>
  <si>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</si>
  <si>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</si>
  <si>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</si>
  <si>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</si>
  <si>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</si>
  <si>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</si>
  <si>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</si>
  <si>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</si>
  <si>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</si>
  <si>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</si>
  <si>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</si>
  <si>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</si>
  <si>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</si>
  <si>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</si>
  <si>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</si>
  <si>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</si>
  <si>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</si>
  <si>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</si>
  <si>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</si>
  <si>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</si>
  <si>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</si>
  <si>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</si>
  <si>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</si>
  <si>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</si>
  <si>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</si>
  <si>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</si>
  <si>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</si>
  <si>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</si>
  <si>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</si>
  <si>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</si>
  <si>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</si>
  <si>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</si>
  <si>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</si>
  <si>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</si>
  <si>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</si>
  <si>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</si>
  <si>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</si>
  <si>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</si>
  <si>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</si>
  <si>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</si>
  <si>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</si>
  <si>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</si>
  <si>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</si>
  <si>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</si>
  <si>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</si>
  <si>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</si>
  <si>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</si>
  <si>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</si>
  <si>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</si>
  <si>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</si>
  <si>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</si>
  <si>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</si>
  <si>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</si>
  <si>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</si>
  <si>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</si>
  <si>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</si>
  <si>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</si>
  <si>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</si>
  <si>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</si>
  <si>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</si>
  <si>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</si>
  <si>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</si>
  <si>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</si>
  <si>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</si>
  <si>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</si>
  <si>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</si>
  <si>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</si>
  <si>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</si>
  <si>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</si>
  <si>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</si>
  <si>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</si>
  <si>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</si>
  <si>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</si>
  <si>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</si>
  <si>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</si>
  <si>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</si>
  <si>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</si>
  <si>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</si>
  <si>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</si>
  <si>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</si>
  <si>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</si>
  <si>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</si>
  <si>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</si>
  <si>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</si>
  <si>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</si>
  <si>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</si>
  <si>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</si>
  <si>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</si>
  <si>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</si>
  <si>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</si>
  <si>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</si>
  <si>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</si>
  <si>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</si>
  <si>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</si>
  <si>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</si>
  <si>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</si>
  <si>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</si>
  <si>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</si>
  <si>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</si>
  <si>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</si>
  <si>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</si>
  <si>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</si>
  <si>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</si>
  <si>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</si>
  <si>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</si>
  <si>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</si>
  <si>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</si>
  <si>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</si>
  <si>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</si>
  <si>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</si>
  <si>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</si>
  <si>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</si>
  <si>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</si>
  <si>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</si>
  <si>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</si>
  <si>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</si>
  <si>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</si>
  <si>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</si>
  <si>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</si>
  <si>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</si>
  <si>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</si>
  <si>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</si>
  <si>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</si>
  <si>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</si>
  <si>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</si>
  <si>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</si>
  <si>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</si>
  <si>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</si>
  <si>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</si>
  <si>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</si>
  <si>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</si>
  <si>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</si>
  <si>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</si>
  <si>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</si>
  <si>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</si>
  <si>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</si>
  <si>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</si>
  <si>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</si>
  <si>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</si>
  <si>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</si>
  <si>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</si>
  <si>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</si>
  <si>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</si>
  <si>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</si>
  <si>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</si>
  <si>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</si>
  <si>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</si>
  <si>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</si>
  <si>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</si>
  <si>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</si>
  <si>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</si>
  <si>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</si>
  <si>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</si>
  <si>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</si>
  <si>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</si>
  <si>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</si>
  <si>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</si>
  <si>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</si>
  <si>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</si>
  <si>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</si>
  <si>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</si>
  <si>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</si>
  <si>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</si>
  <si>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</si>
  <si>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</si>
  <si>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</si>
  <si>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</si>
  <si>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</si>
  <si>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</si>
  <si>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</si>
  <si>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</si>
  <si>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</si>
  <si>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</si>
  <si>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</si>
  <si>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</si>
  <si>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</si>
  <si>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</si>
  <si>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</si>
  <si>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</si>
  <si>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</si>
  <si>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</si>
  <si>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</si>
  <si>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</si>
  <si>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</si>
  <si>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</si>
  <si>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</si>
  <si>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</si>
  <si>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</si>
  <si>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</si>
  <si>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</si>
  <si>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</si>
  <si>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</si>
  <si>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</si>
  <si>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</si>
  <si>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</si>
  <si>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</si>
  <si>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</si>
  <si>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</si>
  <si>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</si>
  <si>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</si>
  <si>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</si>
  <si>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</si>
  <si>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</si>
  <si>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</si>
  <si>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</si>
  <si>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</si>
  <si>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</si>
  <si>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</si>
  <si>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</si>
  <si>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</si>
  <si>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</si>
  <si>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</si>
  <si>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</si>
  <si>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</si>
  <si>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</si>
  <si>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</si>
  <si>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</si>
  <si>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</si>
  <si>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</si>
  <si>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</si>
  <si>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</si>
  <si>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</si>
  <si>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</si>
  <si>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</si>
  <si>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</si>
  <si>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</si>
  <si>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</si>
  <si>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</si>
  <si>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</si>
  <si>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</si>
  <si>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</si>
  <si>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</si>
  <si>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</si>
  <si>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</si>
  <si>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</si>
  <si>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</si>
  <si>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</si>
  <si>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</si>
  <si>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</si>
  <si>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</si>
  <si>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</si>
  <si>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</si>
  <si>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</si>
  <si>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</si>
  <si>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</si>
  <si>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</si>
  <si>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</si>
  <si>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</si>
  <si>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</si>
  <si>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</si>
  <si>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</si>
  <si>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</si>
  <si>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</si>
  <si>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</si>
  <si>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</si>
  <si>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</si>
  <si>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</si>
  <si>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</si>
  <si>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</si>
  <si>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</si>
  <si>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</si>
  <si>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</si>
  <si>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</si>
  <si>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</si>
  <si>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</si>
  <si>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</si>
  <si>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</si>
  <si>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</si>
  <si>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</si>
  <si>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</si>
  <si>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</si>
  <si>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</si>
  <si>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</si>
  <si>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</si>
  <si>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</si>
  <si>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</si>
  <si>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</si>
  <si>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</si>
  <si>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</si>
  <si>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</si>
  <si>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</si>
  <si>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</si>
  <si>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</si>
  <si>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</si>
  <si>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</si>
  <si>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</si>
  <si>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</si>
  <si>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</si>
  <si>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</si>
  <si>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</si>
  <si>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</si>
  <si>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</si>
  <si>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</si>
  <si>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</si>
  <si>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</si>
  <si>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</si>
  <si>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</si>
  <si>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</si>
  <si>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</si>
  <si>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</si>
  <si>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</si>
  <si>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</si>
  <si>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</si>
  <si>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</si>
  <si>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</si>
  <si>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</si>
  <si>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</si>
  <si>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</si>
  <si>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</si>
  <si>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</si>
  <si>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</si>
  <si>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</si>
  <si>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</si>
  <si>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</si>
  <si>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</si>
  <si>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</si>
  <si>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</si>
  <si>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</si>
  <si>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</si>
  <si>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</si>
  <si>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</si>
  <si>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</si>
  <si>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</si>
  <si>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</si>
  <si>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</si>
  <si>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</si>
  <si>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</si>
  <si>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</si>
  <si>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</si>
  <si>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</si>
  <si>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</si>
  <si>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</si>
  <si>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</si>
  <si>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</si>
  <si>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</si>
  <si>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</si>
  <si>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</si>
  <si>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</si>
  <si>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</si>
  <si>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</si>
  <si>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</si>
  <si>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</si>
  <si>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</si>
  <si>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</si>
  <si>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</si>
  <si>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</si>
  <si>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</si>
  <si>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</si>
  <si>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</si>
  <si>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</si>
  <si>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</si>
  <si>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</si>
  <si>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</si>
  <si>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</si>
  <si>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</si>
  <si>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</si>
  <si>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</si>
  <si>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</si>
  <si>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</si>
  <si>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</si>
  <si>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</si>
  <si>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</si>
  <si>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</si>
  <si>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</si>
  <si>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</si>
  <si>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</si>
  <si>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</si>
  <si>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</si>
  <si>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</si>
  <si>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</si>
  <si>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</si>
  <si>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</si>
  <si>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</si>
  <si>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</si>
  <si>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</si>
  <si>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</si>
  <si>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</si>
  <si>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</si>
  <si>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</si>
  <si>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</si>
  <si>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</si>
  <si>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</si>
  <si>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</si>
  <si>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</si>
  <si>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</si>
  <si>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</si>
  <si>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</si>
  <si>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</si>
  <si>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</si>
  <si>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</si>
  <si>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</si>
  <si>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</si>
  <si>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</si>
  <si>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</si>
  <si>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</si>
  <si>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</si>
  <si>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</si>
  <si>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</si>
  <si>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</si>
  <si>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</si>
  <si>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</si>
  <si>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</si>
  <si>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</si>
  <si>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</si>
  <si>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</si>
  <si>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</si>
  <si>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</si>
  <si>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</si>
  <si>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</si>
  <si>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</si>
  <si>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</si>
  <si>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</si>
  <si>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</si>
  <si>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</si>
  <si>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</si>
  <si>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</si>
  <si>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</si>
  <si>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</si>
  <si>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</si>
  <si>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</si>
  <si>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</si>
  <si>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</si>
  <si>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</si>
  <si>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</si>
  <si>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</si>
  <si>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</si>
  <si>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</si>
  <si>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</si>
  <si>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</si>
  <si>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</si>
  <si>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</si>
  <si>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</si>
  <si>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</si>
  <si>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</si>
  <si>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</si>
  <si>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</si>
  <si>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</si>
  <si>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</si>
  <si>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</si>
  <si>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</si>
  <si>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</si>
  <si>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</si>
  <si>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</si>
  <si>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</si>
  <si>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</si>
  <si>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</si>
  <si>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</si>
  <si>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</si>
  <si>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</si>
  <si>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</si>
  <si>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</si>
  <si>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</si>
  <si>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</si>
  <si>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</si>
  <si>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</si>
  <si>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</si>
  <si>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</si>
  <si>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</si>
  <si>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</si>
  <si>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</si>
  <si>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</si>
  <si>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</si>
  <si>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</si>
  <si>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</si>
  <si>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</si>
  <si>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</si>
  <si>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</si>
  <si>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</si>
  <si>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</si>
  <si>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</si>
  <si>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</si>
  <si>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</si>
  <si>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</si>
  <si>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</si>
  <si>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</si>
  <si>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</si>
  <si>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</si>
  <si>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</si>
  <si>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</si>
  <si>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</si>
  <si>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</si>
  <si>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</si>
  <si>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</si>
  <si>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</si>
  <si>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</si>
  <si>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</si>
  <si>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</si>
  <si>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</si>
  <si>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</si>
  <si>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</si>
  <si>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</si>
  <si>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</si>
  <si>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</si>
  <si>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</si>
  <si>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</si>
  <si>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</si>
  <si>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</si>
  <si>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</si>
  <si>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</si>
  <si>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</si>
  <si>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</si>
  <si>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</si>
  <si>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</si>
  <si>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</si>
  <si>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</si>
  <si>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</si>
  <si>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</si>
  <si>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</si>
  <si>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</si>
  <si>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</si>
  <si>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</si>
  <si>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</si>
  <si>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</si>
  <si>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</si>
  <si>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</si>
  <si>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</si>
  <si>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</si>
  <si>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</si>
  <si>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</si>
  <si>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</si>
  <si>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</si>
  <si>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</si>
  <si>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</si>
  <si>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</si>
  <si>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</si>
  <si>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</si>
  <si>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</si>
  <si>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</si>
  <si>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</si>
  <si>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</si>
  <si>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</si>
  <si>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</si>
  <si>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</si>
  <si>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</si>
  <si>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</si>
  <si>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</si>
  <si>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</si>
  <si>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</si>
  <si>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</si>
  <si>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</si>
  <si>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</si>
  <si>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</si>
  <si>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</si>
  <si>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</si>
  <si>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</si>
  <si>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</si>
  <si>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</si>
  <si>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</si>
  <si>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</si>
  <si>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</si>
  <si>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</si>
  <si>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</si>
  <si>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</si>
  <si>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</si>
  <si>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</si>
  <si>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</si>
  <si>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</si>
  <si>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</si>
  <si>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</si>
  <si>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</si>
  <si>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</si>
  <si>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</si>
  <si>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</si>
  <si>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</si>
  <si>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</si>
  <si>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</si>
  <si>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</si>
  <si>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</si>
  <si>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</si>
  <si>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</si>
  <si>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</si>
  <si>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</si>
  <si>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</si>
  <si>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</si>
  <si>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</si>
  <si>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</si>
  <si>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</si>
  <si>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</si>
  <si>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</si>
  <si>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</si>
  <si>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</si>
  <si>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</si>
  <si>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</si>
  <si>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</si>
  <si>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</si>
  <si>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</si>
  <si>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</si>
  <si>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</si>
  <si>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</si>
  <si>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</si>
  <si>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</si>
  <si>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</si>
  <si>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</si>
  <si>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</si>
  <si>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</si>
  <si>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</si>
  <si>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</si>
  <si>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</si>
  <si>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</si>
  <si>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</si>
  <si>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</si>
  <si>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</si>
  <si>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</si>
  <si>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</si>
  <si>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</si>
  <si>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</si>
  <si>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</si>
  <si>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</si>
  <si>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</si>
  <si>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</si>
  <si>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</si>
  <si>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</si>
  <si>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</si>
  <si>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</si>
  <si>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</si>
  <si>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</si>
  <si>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</si>
  <si>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</si>
  <si>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</si>
  <si>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</si>
  <si>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</si>
  <si>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</si>
  <si>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</si>
  <si>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</si>
  <si>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</si>
  <si>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</si>
  <si>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</si>
  <si>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</si>
  <si>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</si>
  <si>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</si>
  <si>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</si>
  <si>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</si>
  <si>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</si>
  <si>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</si>
  <si>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</si>
  <si>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</si>
  <si>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</si>
  <si>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</si>
  <si>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</si>
  <si>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</si>
  <si>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</si>
  <si>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</si>
  <si>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</si>
  <si>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</si>
  <si>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</si>
  <si>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</si>
  <si>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</si>
  <si>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</si>
  <si>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</si>
  <si>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</si>
  <si>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</si>
  <si>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</si>
  <si>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</si>
  <si>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</si>
  <si>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</si>
  <si>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</si>
  <si>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</si>
  <si>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</si>
  <si>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</si>
  <si>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</si>
  <si>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</si>
  <si>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</si>
  <si>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</si>
  <si>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</si>
  <si>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</si>
  <si>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</si>
  <si>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</si>
  <si>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</si>
  <si>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</si>
  <si>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</si>
  <si>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</si>
  <si>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</si>
  <si>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</si>
  <si>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</si>
  <si>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</si>
  <si>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</si>
  <si>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</si>
  <si>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</si>
  <si>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</si>
  <si>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</si>
  <si>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</si>
  <si>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</si>
  <si>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</si>
  <si>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</si>
  <si>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</si>
  <si>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</si>
  <si>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</si>
  <si>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</si>
  <si>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</si>
  <si>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</si>
  <si>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</si>
  <si>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</si>
  <si>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</si>
  <si>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</si>
  <si>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</si>
  <si>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</si>
  <si>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</si>
  <si>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</si>
  <si>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</si>
  <si>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</si>
  <si>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</si>
  <si>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</si>
  <si>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</si>
  <si>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</si>
  <si>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</si>
  <si>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</si>
  <si>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</si>
  <si>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</si>
  <si>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</si>
  <si>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</si>
  <si>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</si>
  <si>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</si>
  <si>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</si>
  <si>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</si>
  <si>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</si>
  <si>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</si>
  <si>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</si>
  <si>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</si>
  <si>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</si>
  <si>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</si>
  <si>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</si>
  <si>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</si>
  <si>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</si>
  <si>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</si>
  <si>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</si>
  <si>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</si>
  <si>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</si>
  <si>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</si>
  <si>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</si>
  <si>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</si>
  <si>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</si>
  <si>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</si>
  <si>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</si>
  <si>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</si>
  <si>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</si>
  <si>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</si>
  <si>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</si>
  <si>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</si>
  <si>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</si>
  <si>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</si>
  <si>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</si>
  <si>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</si>
  <si>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</si>
  <si>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</si>
  <si>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</si>
  <si>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</si>
  <si>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</si>
  <si>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</si>
  <si>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</si>
  <si>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</si>
  <si>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</si>
  <si>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</si>
  <si>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</si>
  <si>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</si>
  <si>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</si>
  <si>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</si>
  <si>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</si>
  <si>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</si>
  <si>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</si>
  <si>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</si>
  <si>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</si>
  <si>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</si>
  <si>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</si>
  <si>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</si>
  <si>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</si>
  <si>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</si>
  <si>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</si>
  <si>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</si>
  <si>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</si>
  <si>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</si>
  <si>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</si>
  <si>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</si>
  <si>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</si>
  <si>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</si>
  <si>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</si>
  <si>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</si>
  <si>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</si>
  <si>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</si>
  <si>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</si>
  <si>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</si>
  <si>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</si>
  <si>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</si>
  <si>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</si>
  <si>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</si>
  <si>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</si>
  <si>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</si>
  <si>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</si>
  <si>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</si>
  <si>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</si>
  <si>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</si>
  <si>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</si>
  <si>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</si>
  <si>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</si>
  <si>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</si>
  <si>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</si>
  <si>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</si>
  <si>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</si>
  <si>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</si>
  <si>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</si>
  <si>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</si>
  <si>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</si>
  <si>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</si>
  <si>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</si>
  <si>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</si>
  <si>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</si>
  <si>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</si>
  <si>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</si>
  <si>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</si>
  <si>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</si>
  <si>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</si>
  <si>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</si>
  <si>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</si>
  <si>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</si>
  <si>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</si>
  <si>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</si>
  <si>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</si>
  <si>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</si>
  <si>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</si>
  <si>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</si>
  <si>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</si>
  <si>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</si>
  <si>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</si>
  <si>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</si>
  <si>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</si>
  <si>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</si>
  <si>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</si>
  <si>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</si>
  <si>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</si>
  <si>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</si>
  <si>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</si>
  <si>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</si>
  <si>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</si>
  <si>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</si>
  <si>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</si>
  <si>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</si>
  <si>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</si>
  <si>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</si>
  <si>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</si>
  <si>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</si>
  <si>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</si>
  <si>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</si>
  <si>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</si>
  <si>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</si>
  <si>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</si>
  <si>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</si>
  <si>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</si>
  <si>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</si>
  <si>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</si>
  <si>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</si>
  <si>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</si>
  <si>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</si>
  <si>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</si>
  <si>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</si>
  <si>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</si>
  <si>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</si>
  <si>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</si>
  <si>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</si>
  <si>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</si>
  <si>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</si>
  <si>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</si>
  <si>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</si>
  <si>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</si>
  <si>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</si>
  <si>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</si>
  <si>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</si>
  <si>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</si>
  <si>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</si>
  <si>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</si>
  <si>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</si>
  <si>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</si>
  <si>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</si>
  <si>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</si>
  <si>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</si>
  <si>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</si>
  <si>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</si>
  <si>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</si>
  <si>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</si>
  <si>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</si>
  <si>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</si>
  <si>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</si>
  <si>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</si>
  <si>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</si>
  <si>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</si>
  <si>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</si>
  <si>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</si>
  <si>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</si>
  <si>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</si>
  <si>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</si>
  <si>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</si>
  <si>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</si>
  <si>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</si>
  <si>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</si>
  <si>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</si>
  <si>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</si>
  <si>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</si>
  <si>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</si>
  <si>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</si>
  <si>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</si>
  <si>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</si>
  <si>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</si>
  <si>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</si>
  <si>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</si>
  <si>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</si>
  <si>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</si>
  <si>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</si>
  <si>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</si>
  <si>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</si>
  <si>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</si>
  <si>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</si>
  <si>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</si>
  <si>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</si>
  <si>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</si>
  <si>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</si>
  <si>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</si>
  <si>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</si>
  <si>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</si>
  <si>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</si>
  <si>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</si>
  <si>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</si>
  <si>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</si>
  <si>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</si>
  <si>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</si>
  <si>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</si>
  <si>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</si>
  <si>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</si>
  <si>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</si>
  <si>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</si>
  <si>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</si>
  <si>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</si>
  <si>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</si>
  <si>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</si>
  <si>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</si>
  <si>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</si>
  <si>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</si>
  <si>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</si>
  <si>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</si>
  <si>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</si>
  <si>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</si>
  <si>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</si>
  <si>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</si>
  <si>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</si>
  <si>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</si>
  <si>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</si>
  <si>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</si>
  <si>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</si>
  <si>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</si>
  <si>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</si>
  <si>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</si>
  <si>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</si>
  <si>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</si>
  <si>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</si>
  <si>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</si>
  <si>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</si>
  <si>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</si>
  <si>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</si>
  <si>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</si>
  <si>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</si>
  <si>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</si>
  <si>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</si>
  <si>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</si>
  <si>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</si>
  <si>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</si>
  <si>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</si>
  <si>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</si>
  <si>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</si>
  <si>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</si>
  <si>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</si>
  <si>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</si>
  <si>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</si>
  <si>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</si>
  <si>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</si>
  <si>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</si>
  <si>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</si>
  <si>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</si>
  <si>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</si>
  <si>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</si>
  <si>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</si>
  <si>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</si>
  <si>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</si>
  <si>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</si>
  <si>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</si>
  <si>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</si>
  <si>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</si>
  <si>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</si>
  <si>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</si>
  <si>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</si>
  <si>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</si>
  <si>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</si>
  <si>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</si>
  <si>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</si>
  <si>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</si>
  <si>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</si>
  <si>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</si>
  <si>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</si>
  <si>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</si>
  <si>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</si>
  <si>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</si>
  <si>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</si>
  <si>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</si>
  <si>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</si>
  <si>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</si>
  <si>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</si>
  <si>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</si>
  <si>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</si>
  <si>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</si>
  <si>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</si>
  <si>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</si>
  <si>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</si>
  <si>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</si>
  <si>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</si>
  <si>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</si>
  <si>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</si>
  <si>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</si>
  <si>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</si>
  <si>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</si>
  <si>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</si>
  <si>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</si>
  <si>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</si>
  <si>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</si>
  <si>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</si>
  <si>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</si>
  <si>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</si>
  <si>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</si>
  <si>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</si>
  <si>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</si>
  <si>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</si>
  <si>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</si>
  <si>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</si>
  <si>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</si>
  <si>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</si>
  <si>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</si>
  <si>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</si>
  <si>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</si>
  <si>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</si>
  <si>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</si>
  <si>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</si>
  <si>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</si>
  <si>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</si>
  <si>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</si>
  <si>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</si>
  <si>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</si>
  <si>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</si>
  <si>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</si>
  <si>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</si>
  <si>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</si>
  <si>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</si>
  <si>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</si>
  <si>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</si>
  <si>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</si>
  <si>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</si>
  <si>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</si>
  <si>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</si>
  <si>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</si>
  <si>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</si>
  <si>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</si>
  <si>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</si>
  <si>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</si>
  <si>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</si>
  <si>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</si>
  <si>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</si>
  <si>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</si>
  <si>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</si>
  <si>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</si>
  <si>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</si>
  <si>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</si>
  <si>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</si>
  <si>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</si>
  <si>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</si>
  <si>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</si>
  <si>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</si>
  <si>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</si>
  <si>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</si>
  <si>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</si>
  <si>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</si>
  <si>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</si>
  <si>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</si>
  <si>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</si>
  <si>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</si>
  <si>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</si>
  <si>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</si>
  <si>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</si>
  <si>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</si>
  <si>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</si>
  <si>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</si>
  <si>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</si>
  <si>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</si>
  <si>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</si>
  <si>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</si>
  <si>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</si>
  <si>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</si>
  <si>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</si>
  <si>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</si>
  <si>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</si>
  <si>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</si>
  <si>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</si>
  <si>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</si>
  <si>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</si>
  <si>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</si>
  <si>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</si>
  <si>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</si>
  <si>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</si>
  <si>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</si>
  <si>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</si>
  <si>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</si>
  <si>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</si>
  <si>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</si>
  <si>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</si>
  <si>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</si>
  <si>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</si>
  <si>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</si>
  <si>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</si>
  <si>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</si>
  <si>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</si>
  <si>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</si>
  <si>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</si>
  <si>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</si>
  <si>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</si>
  <si>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</si>
  <si>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</si>
  <si>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</si>
  <si>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</si>
  <si>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</si>
  <si>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</si>
  <si>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</si>
  <si>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</si>
  <si>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</si>
  <si>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</si>
  <si>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</si>
  <si>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</si>
  <si>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</si>
  <si>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</si>
  <si>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</si>
  <si>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</si>
  <si>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</si>
  <si>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</si>
  <si>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</si>
  <si>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</si>
  <si>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</si>
  <si>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</si>
  <si>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</si>
  <si>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</si>
  <si>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</si>
  <si>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</si>
  <si>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</si>
  <si>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</si>
  <si>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</si>
  <si>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</si>
  <si>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</si>
  <si>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</si>
  <si>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</si>
  <si>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</si>
  <si>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</si>
  <si>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</si>
  <si>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</si>
  <si>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</si>
  <si>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</si>
  <si>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</si>
  <si>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</si>
  <si>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</si>
  <si>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</si>
  <si>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</si>
  <si>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</si>
  <si>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</si>
  <si>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</si>
  <si>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</si>
  <si>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</si>
  <si>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</si>
  <si>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</si>
  <si>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</si>
  <si>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</si>
  <si>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</si>
  <si>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</si>
  <si>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</si>
  <si>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</si>
  <si>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</si>
  <si>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</si>
  <si>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</si>
  <si>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</si>
  <si>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</si>
  <si>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</si>
  <si>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</si>
  <si>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</si>
  <si>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</si>
  <si>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</si>
  <si>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</si>
  <si>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</si>
  <si>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</si>
  <si>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</si>
  <si>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</si>
  <si>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</si>
  <si>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</si>
  <si>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</si>
  <si>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</si>
  <si>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</si>
  <si>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</si>
  <si>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</si>
  <si>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</si>
  <si>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</si>
  <si>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</si>
  <si>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</si>
  <si>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</si>
  <si>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</si>
  <si>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</si>
  <si>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</si>
  <si>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</si>
  <si>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</si>
  <si>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</si>
  <si>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</si>
  <si>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</si>
  <si>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</si>
  <si>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</si>
  <si>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</si>
  <si>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</si>
  <si>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</si>
  <si>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</si>
  <si>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</si>
  <si>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</si>
  <si>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</si>
  <si>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</si>
  <si>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</si>
  <si>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</si>
  <si>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</si>
  <si>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</si>
  <si>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</si>
  <si>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</si>
  <si>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</si>
  <si>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</si>
  <si>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</si>
  <si>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</si>
  <si>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</si>
  <si>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</si>
  <si>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</si>
  <si>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</si>
  <si>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</si>
  <si>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</si>
  <si>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</si>
  <si>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</si>
  <si>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</si>
  <si>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</si>
  <si>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</si>
  <si>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</si>
  <si>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</si>
  <si>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</si>
  <si>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</si>
  <si>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</si>
  <si>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</si>
  <si>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</si>
  <si>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</si>
  <si>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</si>
  <si>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</si>
  <si>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</si>
  <si>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</si>
  <si>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</si>
  <si>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</si>
  <si>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</si>
  <si>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</si>
  <si>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</si>
  <si>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</si>
  <si>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</si>
  <si>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</si>
  <si>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</si>
  <si>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</si>
  <si>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</si>
  <si>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</si>
  <si>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</si>
  <si>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</si>
  <si>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</si>
  <si>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</si>
  <si>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</si>
  <si>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</si>
  <si>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</si>
  <si>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</si>
  <si>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</si>
  <si>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</si>
  <si>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</si>
  <si>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</si>
  <si>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</si>
  <si>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</si>
  <si>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</si>
  <si>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</si>
  <si>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</si>
  <si>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</si>
  <si>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</si>
  <si>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</si>
  <si>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</si>
  <si>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</si>
  <si>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</si>
  <si>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</si>
  <si>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</si>
  <si>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</si>
  <si>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</si>
  <si>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</si>
  <si>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</si>
  <si>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</si>
  <si>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</si>
  <si>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</si>
  <si>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</si>
  <si>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</si>
  <si>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</si>
  <si>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</si>
  <si>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</si>
  <si>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</si>
  <si>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</si>
  <si>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</si>
  <si>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</si>
  <si>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</si>
  <si>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</si>
  <si>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</si>
  <si>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</si>
  <si>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</si>
  <si>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</si>
  <si>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</si>
  <si>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</si>
  <si>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</si>
  <si>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</si>
  <si>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</si>
  <si>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</si>
  <si>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</si>
  <si>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</si>
  <si>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</si>
  <si>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</si>
  <si>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</si>
  <si>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</si>
  <si>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</si>
  <si>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</si>
  <si>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</si>
  <si>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</si>
  <si>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</si>
  <si>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</si>
  <si>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</si>
  <si>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</si>
  <si>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</si>
  <si>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</si>
  <si>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</si>
  <si>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</si>
  <si>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</si>
  <si>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</si>
  <si>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</si>
  <si>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</si>
  <si>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</si>
  <si>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</si>
  <si>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</si>
  <si>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</si>
  <si>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</si>
  <si>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</si>
  <si>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</si>
  <si>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</si>
  <si>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</si>
  <si>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</si>
  <si>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</si>
  <si>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</si>
  <si>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</si>
  <si>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</si>
  <si>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</si>
  <si>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</si>
  <si>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</si>
  <si>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</si>
  <si>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</si>
  <si>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</si>
  <si>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</si>
  <si>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</si>
  <si>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</si>
  <si>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</si>
  <si>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</si>
  <si>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</si>
  <si>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</si>
  <si>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</si>
  <si>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</si>
  <si>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</si>
  <si>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</si>
  <si>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</si>
  <si>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</si>
  <si>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</si>
  <si>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</si>
  <si>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</si>
  <si>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</si>
  <si>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</si>
  <si>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</si>
  <si>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</si>
  <si>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</si>
  <si>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</si>
  <si>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</si>
  <si>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</si>
  <si>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</si>
  <si>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</si>
  <si>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</si>
  <si>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</si>
  <si>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</si>
  <si>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</si>
  <si>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</si>
  <si>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</si>
  <si>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</si>
  <si>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</si>
  <si>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</si>
  <si>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</si>
  <si>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</si>
  <si>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</si>
  <si>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</si>
  <si>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</si>
  <si>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</si>
  <si>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</si>
  <si>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</si>
  <si>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</si>
  <si>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</si>
  <si>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</si>
  <si>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</si>
  <si>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</si>
  <si>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</si>
  <si>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</si>
  <si>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</si>
  <si>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</si>
  <si>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</si>
  <si>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</si>
  <si>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</si>
  <si>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</si>
  <si>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</si>
  <si>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</si>
  <si>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</si>
  <si>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</si>
  <si>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</si>
  <si>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</si>
  <si>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</si>
  <si>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</si>
  <si>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</si>
  <si>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</si>
  <si>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</si>
  <si>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</si>
  <si>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</si>
  <si>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</si>
  <si>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</si>
  <si>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</si>
  <si>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</si>
  <si>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</si>
  <si>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</si>
  <si>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</si>
  <si>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</si>
  <si>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</si>
  <si>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</si>
  <si>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</si>
  <si>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</si>
  <si>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</si>
  <si>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</si>
  <si>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</si>
  <si>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</si>
  <si>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</si>
  <si>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</si>
  <si>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</si>
  <si>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</si>
  <si>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</si>
  <si>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</si>
  <si>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</si>
  <si>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</si>
  <si>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</si>
  <si>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</si>
  <si>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</si>
  <si>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</si>
  <si>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</si>
  <si>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</si>
  <si>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</si>
  <si>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</si>
  <si>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</si>
  <si>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</si>
  <si>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</si>
  <si>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</si>
  <si>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</si>
  <si>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</si>
  <si>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</si>
  <si>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</si>
  <si>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</si>
  <si>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</si>
  <si>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</si>
  <si>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</si>
  <si>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</si>
  <si>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</si>
  <si>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</si>
  <si>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</si>
  <si>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</si>
  <si>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</si>
  <si>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</si>
  <si>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</si>
  <si>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</si>
  <si>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</si>
  <si>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</si>
  <si>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</si>
  <si>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</si>
  <si>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</si>
  <si>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</si>
  <si>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</si>
  <si>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</si>
  <si>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</si>
  <si>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</si>
  <si>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</si>
  <si>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</si>
  <si>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</si>
  <si>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</si>
  <si>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</si>
  <si>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</si>
  <si>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</si>
  <si>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</si>
  <si>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</si>
  <si>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</si>
  <si>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</si>
  <si>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</si>
  <si>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</si>
  <si>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</si>
  <si>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</si>
  <si>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</si>
  <si>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</si>
  <si>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</si>
  <si>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</si>
  <si>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</si>
  <si>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</si>
  <si>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</si>
  <si>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</si>
  <si>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</si>
  <si>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</si>
  <si>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</si>
  <si>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</si>
  <si>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</si>
  <si>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</si>
  <si>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</si>
  <si>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</si>
  <si>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</si>
  <si>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</si>
  <si>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</si>
  <si>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</si>
  <si>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</si>
  <si>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</si>
  <si>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</si>
  <si>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</si>
  <si>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</si>
  <si>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</si>
  <si>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</si>
  <si>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</si>
  <si>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</si>
  <si>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</si>
  <si>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</si>
  <si>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</si>
  <si>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</si>
  <si>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</si>
  <si>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</si>
  <si>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</si>
  <si>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</si>
  <si>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</si>
  <si>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</si>
  <si>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</si>
  <si>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</si>
  <si>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</si>
  <si>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</si>
  <si>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</si>
  <si>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</si>
  <si>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</si>
  <si>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</si>
  <si>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</si>
  <si>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</si>
  <si>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</si>
  <si>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</si>
  <si>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</si>
  <si>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</si>
  <si>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</si>
  <si>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</si>
  <si>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</si>
  <si>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</si>
  <si>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</si>
  <si>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</si>
  <si>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</si>
  <si>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</si>
  <si>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</si>
  <si>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</si>
  <si>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</si>
  <si>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</si>
  <si>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</si>
  <si>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</si>
  <si>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</si>
  <si>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</si>
  <si>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</si>
  <si>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</si>
  <si>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</si>
  <si>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</si>
  <si>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</si>
  <si>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</si>
  <si>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</si>
  <si>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</si>
  <si>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</si>
  <si>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</si>
  <si>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</si>
  <si>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</si>
  <si>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</si>
  <si>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</si>
  <si>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</si>
  <si>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</si>
  <si>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</si>
  <si>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</si>
  <si>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</si>
  <si>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</si>
  <si>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</si>
  <si>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</si>
  <si>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</si>
  <si>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</si>
  <si>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</si>
  <si>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</si>
  <si>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</si>
  <si>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</si>
  <si>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</si>
  <si>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</si>
  <si>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</si>
  <si>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</si>
  <si>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</si>
  <si>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</si>
  <si>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</si>
  <si>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</si>
  <si>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</si>
  <si>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</si>
  <si>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</si>
  <si>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</si>
  <si>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</si>
  <si>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</si>
  <si>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</si>
  <si>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</si>
  <si>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</si>
  <si>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</si>
  <si>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</si>
  <si>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</si>
  <si>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</si>
  <si>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</si>
  <si>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</si>
  <si>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</si>
  <si>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</si>
  <si>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</si>
  <si>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</si>
  <si>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</si>
  <si>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</si>
  <si>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</si>
  <si>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</si>
  <si>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</si>
  <si>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</si>
  <si>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</si>
  <si>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</si>
  <si>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</si>
  <si>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</si>
  <si>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</si>
  <si>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</si>
  <si>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</si>
  <si>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</si>
  <si>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</si>
  <si>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</si>
  <si>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</si>
  <si>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</si>
  <si>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</si>
  <si>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</si>
  <si>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</si>
  <si>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</si>
  <si>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</si>
  <si>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</si>
  <si>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</si>
  <si>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</si>
  <si>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</si>
  <si>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</si>
  <si>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</si>
  <si>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</si>
  <si>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</si>
  <si>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</si>
  <si>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</si>
  <si>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</si>
  <si>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</si>
  <si>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</si>
  <si>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</si>
  <si>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</si>
  <si>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</si>
  <si>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</si>
  <si>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</si>
  <si>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</si>
  <si>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</si>
  <si>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</si>
  <si>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</si>
  <si>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</si>
  <si>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</si>
  <si>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</si>
  <si>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</si>
  <si>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</si>
  <si>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</si>
  <si>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</si>
  <si>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</si>
  <si>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</si>
  <si>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</si>
  <si>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</si>
  <si>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</si>
  <si>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</si>
  <si>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</si>
  <si>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</si>
  <si>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</si>
  <si>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</si>
  <si>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</si>
  <si>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</si>
  <si>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</si>
  <si>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</si>
  <si>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</si>
  <si>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</si>
  <si>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</si>
  <si>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</si>
  <si>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</si>
  <si>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</si>
  <si>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</si>
  <si>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</si>
  <si>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</si>
  <si>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</si>
  <si>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</si>
  <si>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</si>
  <si>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</si>
  <si>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</si>
  <si>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</si>
  <si>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</si>
  <si>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</si>
  <si>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</si>
  <si>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</si>
  <si>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</si>
  <si>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</si>
  <si>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</si>
  <si>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</si>
  <si>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</si>
  <si>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</si>
  <si>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</si>
  <si>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</si>
  <si>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</si>
  <si>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</si>
  <si>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</si>
  <si>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</si>
  <si>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</si>
  <si>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</si>
  <si>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</si>
  <si>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</si>
  <si>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</si>
  <si>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</si>
  <si>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</si>
  <si>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</si>
  <si>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</si>
  <si>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</si>
  <si>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</si>
  <si>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</si>
  <si>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</si>
  <si>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</si>
  <si>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</si>
  <si>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</si>
  <si>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</si>
  <si>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</si>
  <si>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</si>
  <si>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</si>
  <si>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</si>
  <si>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</si>
  <si>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</si>
  <si>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</si>
  <si>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</si>
  <si>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</si>
  <si>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</si>
  <si>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</si>
  <si>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</si>
  <si>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</si>
  <si>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</si>
  <si>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</si>
  <si>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</si>
  <si>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</si>
  <si>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</si>
  <si>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</si>
  <si>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</si>
  <si>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</si>
  <si>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</si>
  <si>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</si>
  <si>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</si>
  <si>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</si>
  <si>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</si>
  <si>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</si>
  <si>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</si>
  <si>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</si>
  <si>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</si>
  <si>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</si>
  <si>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</si>
  <si>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</si>
  <si>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</si>
  <si>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</si>
  <si>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</si>
  <si>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</si>
  <si>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</si>
  <si>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</si>
  <si>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</si>
  <si>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</si>
  <si>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</si>
  <si>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</si>
  <si>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</si>
  <si>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</si>
  <si>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</si>
  <si>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</si>
  <si>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</si>
  <si>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</si>
  <si>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</si>
  <si>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</si>
  <si>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</si>
  <si>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</si>
  <si>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</si>
  <si>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</si>
  <si>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</si>
  <si>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</si>
  <si>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</si>
  <si>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</si>
  <si>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</si>
  <si>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</si>
  <si>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</si>
  <si>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</si>
  <si>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</si>
  <si>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</si>
  <si>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</si>
  <si>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</si>
  <si>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</si>
  <si>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</si>
  <si>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</si>
  <si>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</si>
  <si>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</si>
  <si>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</si>
  <si>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</si>
  <si>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</si>
  <si>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</si>
  <si>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</si>
  <si>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</si>
  <si>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</si>
  <si>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</si>
  <si>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</si>
  <si>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</si>
  <si>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</si>
  <si>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</si>
  <si>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</si>
  <si>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</si>
  <si>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</si>
  <si>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</si>
  <si>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</si>
  <si>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</si>
  <si>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</si>
  <si>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</si>
  <si>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</si>
  <si>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</si>
  <si>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</si>
  <si>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</si>
  <si>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</si>
  <si>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</si>
  <si>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</si>
  <si>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</si>
  <si>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</si>
  <si>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</si>
  <si>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</si>
  <si>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</si>
  <si>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</si>
  <si>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</si>
  <si>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</si>
  <si>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</si>
  <si>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</si>
  <si>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</si>
  <si>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</si>
  <si>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</si>
  <si>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</si>
  <si>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</si>
  <si>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</si>
  <si>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</si>
  <si>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</si>
  <si>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</si>
  <si>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</si>
  <si>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</si>
  <si>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</si>
  <si>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</si>
  <si>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</si>
  <si>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</si>
  <si>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</si>
  <si>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</si>
  <si>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</si>
  <si>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</si>
  <si>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</si>
  <si>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</si>
  <si>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</si>
  <si>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</si>
  <si>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</si>
  <si>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</si>
  <si>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</si>
  <si>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</si>
  <si>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</si>
  <si>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</si>
  <si>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</si>
  <si>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</si>
  <si>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</si>
  <si>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</si>
  <si>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</si>
  <si>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</si>
  <si>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</si>
  <si>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</si>
  <si>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</si>
  <si>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</si>
  <si>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</si>
  <si>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</si>
  <si>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</si>
  <si>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</si>
  <si>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</si>
  <si>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</si>
  <si>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</si>
  <si>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</si>
  <si>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</si>
  <si>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</si>
  <si>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</si>
  <si>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</si>
  <si>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</si>
  <si>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</si>
  <si>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</si>
  <si>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</si>
  <si>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</si>
  <si>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</si>
  <si>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</si>
  <si>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</si>
  <si>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</si>
  <si>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</si>
  <si>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</si>
  <si>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</si>
  <si>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</si>
  <si>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</si>
  <si>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</si>
  <si>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</si>
  <si>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</si>
  <si>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</si>
  <si>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</si>
  <si>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</si>
  <si>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</si>
  <si>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</si>
  <si>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</si>
  <si>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</si>
  <si>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</si>
  <si>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</si>
  <si>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</si>
  <si>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</si>
  <si>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</si>
  <si>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</si>
  <si>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</si>
  <si>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</si>
  <si>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</si>
  <si>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</si>
  <si>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</si>
  <si>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</si>
  <si>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</si>
  <si>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</si>
  <si>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</si>
  <si>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</si>
  <si>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</si>
  <si>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</si>
  <si>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</si>
  <si>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</si>
  <si>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</si>
  <si>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</si>
  <si>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</si>
  <si>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</si>
  <si>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</si>
  <si>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</si>
  <si>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</si>
  <si>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</si>
  <si>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</si>
  <si>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</si>
  <si>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</si>
  <si>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</si>
  <si>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</si>
  <si>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</si>
  <si>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</si>
  <si>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</si>
  <si>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</si>
  <si>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</si>
  <si>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</si>
  <si>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</si>
  <si>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</si>
  <si>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</si>
  <si>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</si>
  <si>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</si>
  <si>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</si>
  <si>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</si>
  <si>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</si>
  <si>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</si>
  <si>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</si>
  <si>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</si>
  <si>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</si>
  <si>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</si>
  <si>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</si>
  <si>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</si>
  <si>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</si>
  <si>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</si>
  <si>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</si>
  <si>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</si>
  <si>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</si>
  <si>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</si>
  <si>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</si>
  <si>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</si>
  <si>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</si>
  <si>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</si>
  <si>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</si>
  <si>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</si>
  <si>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</si>
  <si>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</si>
  <si>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</si>
  <si>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</si>
  <si>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</si>
  <si>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</si>
  <si>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</si>
  <si>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</si>
  <si>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</si>
  <si>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</si>
  <si>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</si>
  <si>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</si>
  <si>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</si>
  <si>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</si>
  <si>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</si>
  <si>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</si>
  <si>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</si>
  <si>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</si>
  <si>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</si>
  <si>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</si>
  <si>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</si>
  <si>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</si>
  <si>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</si>
  <si>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</si>
  <si>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</si>
  <si>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</si>
  <si>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</si>
  <si>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</si>
  <si>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</si>
  <si>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</si>
  <si>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</si>
  <si>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</si>
  <si>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</si>
  <si>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</si>
  <si>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</si>
  <si>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</si>
  <si>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</si>
  <si>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</si>
  <si>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</si>
  <si>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</si>
  <si>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</si>
  <si>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</si>
  <si>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</si>
  <si>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</si>
  <si>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</si>
  <si>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</si>
  <si>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</si>
  <si>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</si>
  <si>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</si>
  <si>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</si>
  <si>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</si>
  <si>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</si>
  <si>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</si>
  <si>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</si>
  <si>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</si>
  <si>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</si>
  <si>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</si>
  <si>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</si>
  <si>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</si>
  <si>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</si>
  <si>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</si>
  <si>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</si>
  <si>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</si>
  <si>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</si>
  <si>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</si>
  <si>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</si>
  <si>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</si>
  <si>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</si>
  <si>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</si>
  <si>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</si>
  <si>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</si>
  <si>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</si>
  <si>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</si>
  <si>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</si>
  <si>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</si>
  <si>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</si>
  <si>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</si>
  <si>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</si>
  <si>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</si>
  <si>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</si>
  <si>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</si>
  <si>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</si>
  <si>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</si>
  <si>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</si>
  <si>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</si>
  <si>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</si>
  <si>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</si>
  <si>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</si>
  <si>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</si>
  <si>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</si>
  <si>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</si>
  <si>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</si>
  <si>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</si>
  <si>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</si>
  <si>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</si>
  <si>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</si>
  <si>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</si>
  <si>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</si>
  <si>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</si>
  <si>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</si>
  <si>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</si>
  <si>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</si>
  <si>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</si>
  <si>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</si>
  <si>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</si>
  <si>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</si>
  <si>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</si>
  <si>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</si>
  <si>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</si>
  <si>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</si>
  <si>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</si>
  <si>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</si>
  <si>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</si>
  <si>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</si>
  <si>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</si>
  <si>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</si>
  <si>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</si>
  <si>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</si>
  <si>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</si>
  <si>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</si>
  <si>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</si>
  <si>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</si>
  <si>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</si>
  <si>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</si>
  <si>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</si>
  <si>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</si>
  <si>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</si>
  <si>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</si>
  <si>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</si>
  <si>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</si>
  <si>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</si>
  <si>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</si>
  <si>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</si>
  <si>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</si>
  <si>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</si>
  <si>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</si>
  <si>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</si>
  <si>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</si>
  <si>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</si>
  <si>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</si>
  <si>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</si>
  <si>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</si>
  <si>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</si>
  <si>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</si>
  <si>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</si>
  <si>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</si>
  <si>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</si>
  <si>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</si>
  <si>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</si>
  <si>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</si>
  <si>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</si>
  <si>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</si>
  <si>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</si>
  <si>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</si>
  <si>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</si>
  <si>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</si>
  <si>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</si>
  <si>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</si>
  <si>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</si>
  <si>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</si>
  <si>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</si>
  <si>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</si>
  <si>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</si>
  <si>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</si>
  <si>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</si>
  <si>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</si>
  <si>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</si>
  <si>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</si>
  <si>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</si>
  <si>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</si>
  <si>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</si>
  <si>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</si>
  <si>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</si>
  <si>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</si>
  <si>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</si>
  <si>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</si>
  <si>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</si>
  <si>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</si>
  <si>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</si>
  <si>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</si>
  <si>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</si>
  <si>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</si>
  <si>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</si>
  <si>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</si>
  <si>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</si>
  <si>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</si>
  <si>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</si>
  <si>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</si>
  <si>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</si>
  <si>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</si>
  <si>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</si>
  <si>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</si>
  <si>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</si>
  <si>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</si>
  <si>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</si>
  <si>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</si>
  <si>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</si>
  <si>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</si>
  <si>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</si>
  <si>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</si>
  <si>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</si>
  <si>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</si>
  <si>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</si>
  <si>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</si>
  <si>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</si>
  <si>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</si>
  <si>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</si>
  <si>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</si>
  <si>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</si>
  <si>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</si>
  <si>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</si>
  <si>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</si>
  <si>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</si>
  <si>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</si>
  <si>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</si>
  <si>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</si>
  <si>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</si>
  <si>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</si>
  <si>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</si>
  <si>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</si>
  <si>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</si>
  <si>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</si>
  <si>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</si>
  <si>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</si>
  <si>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</si>
  <si>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</si>
  <si>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</si>
  <si>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</si>
  <si>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</si>
  <si>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</si>
  <si>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</si>
  <si>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</si>
  <si>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</si>
  <si>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</si>
  <si>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</si>
  <si>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</si>
  <si>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</si>
  <si>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</si>
  <si>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</si>
  <si>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</si>
  <si>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</si>
  <si>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</si>
  <si>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</si>
  <si>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</si>
  <si>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</si>
  <si>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</si>
  <si>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</si>
  <si>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</si>
  <si>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</si>
  <si>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</si>
  <si>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</si>
  <si>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</si>
  <si>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</si>
  <si>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</si>
  <si>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</si>
  <si>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</si>
  <si>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</si>
  <si>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</si>
  <si>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</si>
  <si>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</si>
  <si>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</si>
  <si>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</si>
  <si>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</si>
  <si>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</si>
  <si>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</si>
  <si>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</si>
  <si>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</si>
  <si>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</si>
  <si>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</si>
  <si>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</si>
  <si>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</si>
  <si>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</si>
  <si>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</si>
  <si>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</si>
  <si>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</si>
  <si>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</si>
  <si>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</si>
  <si>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</si>
  <si>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</si>
  <si>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</si>
  <si>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</si>
  <si>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</si>
  <si>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</si>
  <si>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</si>
  <si>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</si>
  <si>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</si>
  <si>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</si>
  <si>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</si>
  <si>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</si>
  <si>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</si>
  <si>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</si>
  <si>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</si>
  <si>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</si>
  <si>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</si>
  <si>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</si>
  <si>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</si>
  <si>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</si>
  <si>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</si>
  <si>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</si>
  <si>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</si>
  <si>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</si>
  <si>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</si>
  <si>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</si>
  <si>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</si>
  <si>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</si>
  <si>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</si>
  <si>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</si>
  <si>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</si>
  <si>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</si>
  <si>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</si>
  <si>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</si>
  <si>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</si>
  <si>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</si>
  <si>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</si>
  <si>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</si>
  <si>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</si>
  <si>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</si>
  <si>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</si>
  <si>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</si>
  <si>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</si>
  <si>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</si>
  <si>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</si>
  <si>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</si>
  <si>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</si>
  <si>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</si>
  <si>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</si>
  <si>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</si>
  <si>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</si>
  <si>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</si>
  <si>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</si>
  <si>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</si>
  <si>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</si>
  <si>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</si>
  <si>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</si>
  <si>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</si>
  <si>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</si>
  <si>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</si>
  <si>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</si>
  <si>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</si>
  <si>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</si>
  <si>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</si>
  <si>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</si>
  <si>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</si>
  <si>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</si>
  <si>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</si>
  <si>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</si>
  <si>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</si>
  <si>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</si>
  <si>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</si>
  <si>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</si>
  <si>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</si>
  <si>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</si>
  <si>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</si>
  <si>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</si>
  <si>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</si>
  <si>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</si>
  <si>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</si>
  <si>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</si>
  <si>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</si>
  <si>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</si>
  <si>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</si>
  <si>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</si>
  <si>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</si>
  <si>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</si>
  <si>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</si>
  <si>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</si>
  <si>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</si>
  <si>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</si>
  <si>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</si>
  <si>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</si>
  <si>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</si>
  <si>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</si>
  <si>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</si>
  <si>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</si>
  <si>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</si>
  <si>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</si>
  <si>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</si>
  <si>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</si>
  <si>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</si>
  <si>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</si>
  <si>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</si>
  <si>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</si>
  <si>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</si>
  <si>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</si>
  <si>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</si>
  <si>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</si>
  <si>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</si>
  <si>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</si>
  <si>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</si>
  <si>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</si>
  <si>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</si>
  <si>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</si>
  <si>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</si>
  <si>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</si>
  <si>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</si>
  <si>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</si>
  <si>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</si>
  <si>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</si>
  <si>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</si>
  <si>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</si>
  <si>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</si>
  <si>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</si>
  <si>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</si>
  <si>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</si>
  <si>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</si>
  <si>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</si>
  <si>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</si>
  <si>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</si>
  <si>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</si>
  <si>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</si>
  <si>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</si>
  <si>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</si>
  <si>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</si>
  <si>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</si>
  <si>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</si>
  <si>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</si>
  <si>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</si>
  <si>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</si>
  <si>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</si>
  <si>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</si>
  <si>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</si>
  <si>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</si>
  <si>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</si>
  <si>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</si>
  <si>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</si>
  <si>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</si>
  <si>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</si>
  <si>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</si>
  <si>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</si>
  <si>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</si>
  <si>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</si>
  <si>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</si>
  <si>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</si>
  <si>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</si>
  <si>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</si>
  <si>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</si>
  <si>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</si>
  <si>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</si>
  <si>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</si>
  <si>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</si>
  <si>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</si>
  <si>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</si>
  <si>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</si>
  <si>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</si>
  <si>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</si>
  <si>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</si>
  <si>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</si>
  <si>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</si>
  <si>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</si>
  <si>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</si>
  <si>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</si>
  <si>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</si>
  <si>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</si>
  <si>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</si>
  <si>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</si>
  <si>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</si>
  <si>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</si>
  <si>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</si>
  <si>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</si>
  <si>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</si>
  <si>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</si>
  <si>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</si>
  <si>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</si>
  <si>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</si>
  <si>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</si>
  <si>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</si>
  <si>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</si>
  <si>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</si>
  <si>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</si>
  <si>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</si>
  <si>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</si>
  <si>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</si>
  <si>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</si>
  <si>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</si>
  <si>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</si>
  <si>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</si>
  <si>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</si>
  <si>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</si>
  <si>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</si>
  <si>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</si>
  <si>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</si>
  <si>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</si>
  <si>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</si>
  <si>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</si>
  <si>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</si>
  <si>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</si>
  <si>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</si>
  <si>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</si>
  <si>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</si>
  <si>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</si>
  <si>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</si>
  <si>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</si>
  <si>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</si>
  <si>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</si>
  <si>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</si>
  <si>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</si>
  <si>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</si>
  <si>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</si>
  <si>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</si>
  <si>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</si>
  <si>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</si>
  <si>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</si>
  <si>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</si>
  <si>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</si>
  <si>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</si>
  <si>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</si>
  <si>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</si>
  <si>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</si>
  <si>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</si>
  <si>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</si>
  <si>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</si>
  <si>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</si>
  <si>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</si>
  <si>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</si>
  <si>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</si>
  <si>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</si>
  <si>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</si>
  <si>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</si>
  <si>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</si>
  <si>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</si>
  <si>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</si>
  <si>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</si>
  <si>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</si>
  <si>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</si>
  <si>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</si>
  <si>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</si>
  <si>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</si>
  <si>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</si>
  <si>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</si>
  <si>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</si>
  <si>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</si>
  <si>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</si>
  <si>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</si>
  <si>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</si>
  <si>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</si>
  <si>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</si>
  <si>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</si>
  <si>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</si>
  <si>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</si>
  <si>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</si>
  <si>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</si>
  <si>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</si>
  <si>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</si>
  <si>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</si>
  <si>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</si>
  <si>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</si>
  <si>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</si>
  <si>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</si>
  <si>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</si>
  <si>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</si>
  <si>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</si>
  <si>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</si>
  <si>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</si>
  <si>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</si>
  <si>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</si>
  <si>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</si>
  <si>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</si>
  <si>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</si>
  <si>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</si>
  <si>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</si>
  <si>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</si>
  <si>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</si>
  <si>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</si>
  <si>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</si>
  <si>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</si>
  <si>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</si>
  <si>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</si>
  <si>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</si>
  <si>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</si>
  <si>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</si>
  <si>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</si>
  <si>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</si>
  <si>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</si>
  <si>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</si>
  <si>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</si>
  <si>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</si>
  <si>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</si>
  <si>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</si>
  <si>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</si>
  <si>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</si>
  <si>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</si>
  <si>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</si>
  <si>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</si>
  <si>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</si>
  <si>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</si>
  <si>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</si>
  <si>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</si>
  <si>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</si>
  <si>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</si>
  <si>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</si>
  <si>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</si>
  <si>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</si>
  <si>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</si>
  <si>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</si>
  <si>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</si>
  <si>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</si>
  <si>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</si>
  <si>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</si>
  <si>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</si>
  <si>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</si>
  <si>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</si>
  <si>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</si>
  <si>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</si>
  <si>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</si>
  <si>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</si>
  <si>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</si>
  <si>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</si>
  <si>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</si>
  <si>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</si>
  <si>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</si>
  <si>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</si>
  <si>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</si>
  <si>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</si>
  <si>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</si>
  <si>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</si>
  <si>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</si>
  <si>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</si>
  <si>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</si>
  <si>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</si>
  <si>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</si>
  <si>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</si>
  <si>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</si>
  <si>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</si>
  <si>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</si>
  <si>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</si>
  <si>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</si>
  <si>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</si>
  <si>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</si>
  <si>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</si>
  <si>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</si>
  <si>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</si>
  <si>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</si>
  <si>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</si>
  <si>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</si>
  <si>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</si>
  <si>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</si>
  <si>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</si>
  <si>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</si>
  <si>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</si>
  <si>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</si>
  <si>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</si>
  <si>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</si>
  <si>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</si>
  <si>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</si>
  <si>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</si>
  <si>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</si>
  <si>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</si>
  <si>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</si>
  <si>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</si>
  <si>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</si>
  <si>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</si>
  <si>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</si>
  <si>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</si>
  <si>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</si>
  <si>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</si>
  <si>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</si>
  <si>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</si>
  <si>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</si>
  <si>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</si>
  <si>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</si>
  <si>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</si>
  <si>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</si>
  <si>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</si>
  <si>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</si>
  <si>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</si>
  <si>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</si>
  <si>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</si>
  <si>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</si>
  <si>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</si>
  <si>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</si>
  <si>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</si>
  <si>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</si>
  <si>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</si>
  <si>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</si>
  <si>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</si>
  <si>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</si>
  <si>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</si>
  <si>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</si>
  <si>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</si>
  <si>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</si>
  <si>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</si>
  <si>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</si>
  <si>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</si>
  <si>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</si>
  <si>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</si>
  <si>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</si>
  <si>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</si>
  <si>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</si>
  <si>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</si>
  <si>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</si>
  <si>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</si>
  <si>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</si>
  <si>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</si>
  <si>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</si>
  <si>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</si>
  <si>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</si>
  <si>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</si>
  <si>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</si>
  <si>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</si>
  <si>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</si>
  <si>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</si>
  <si>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</si>
  <si>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</si>
  <si>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</si>
  <si>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</si>
  <si>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</si>
  <si>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</si>
  <si>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</si>
  <si>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</si>
  <si>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</si>
  <si>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</si>
  <si>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</si>
  <si>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</si>
  <si>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</si>
  <si>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</si>
  <si>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</si>
  <si>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</si>
  <si>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</si>
  <si>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</si>
  <si>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</si>
  <si>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</si>
  <si>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</si>
  <si>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</si>
  <si>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</si>
  <si>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</si>
  <si>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</si>
  <si>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</si>
  <si>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</si>
  <si>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</si>
  <si>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</si>
  <si>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</si>
  <si>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</si>
  <si>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</si>
  <si>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</si>
  <si>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</si>
  <si>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</si>
  <si>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</si>
  <si>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</si>
  <si>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</si>
  <si>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</si>
  <si>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</si>
  <si>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</si>
  <si>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</si>
  <si>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</si>
  <si>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</si>
  <si>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</si>
  <si>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</si>
  <si>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</si>
  <si>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</si>
  <si>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</si>
  <si>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</si>
  <si>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</si>
  <si>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</si>
  <si>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</si>
  <si>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</si>
  <si>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</si>
  <si>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</si>
  <si>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</si>
  <si>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</si>
  <si>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</si>
  <si>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</si>
  <si>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</si>
  <si>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</si>
  <si>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</si>
  <si>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</si>
  <si>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</si>
  <si>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</si>
  <si>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</si>
  <si>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</si>
  <si>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</si>
  <si>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</si>
  <si>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</si>
  <si>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</si>
  <si>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</si>
  <si>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</si>
  <si>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</si>
  <si>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</si>
  <si>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</si>
  <si>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</si>
  <si>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</si>
  <si>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</si>
  <si>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</si>
  <si>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</si>
  <si>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</si>
  <si>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</si>
  <si>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</si>
  <si>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</si>
  <si>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</si>
  <si>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</si>
  <si>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</si>
  <si>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</si>
  <si>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</si>
  <si>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</si>
  <si>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</si>
  <si>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</si>
  <si>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</si>
  <si>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</si>
  <si>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</si>
  <si>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</si>
  <si>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</si>
  <si>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</si>
  <si>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</si>
  <si>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</si>
  <si>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</si>
  <si>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</si>
  <si>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</si>
  <si>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</si>
  <si>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</si>
  <si>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</si>
  <si>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</si>
  <si>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</si>
  <si>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</si>
  <si>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</si>
  <si>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</si>
  <si>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</si>
  <si>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</si>
  <si>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</si>
  <si>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</si>
  <si>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</si>
  <si>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</si>
  <si>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</si>
  <si>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</si>
  <si>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</si>
  <si>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</si>
  <si>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</si>
  <si>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</si>
  <si>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</si>
  <si>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</si>
  <si>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</si>
  <si>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</si>
  <si>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</si>
  <si>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</si>
  <si>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</si>
  <si>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</si>
  <si>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</si>
  <si>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</si>
  <si>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</si>
  <si>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</si>
  <si>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</si>
  <si>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</si>
  <si>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</si>
  <si>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</si>
  <si>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</si>
  <si>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</si>
  <si>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</si>
  <si>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</si>
  <si>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</si>
  <si>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</si>
  <si>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</si>
  <si>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</si>
  <si>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</si>
  <si>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</si>
  <si>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</si>
  <si>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</si>
  <si>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</si>
  <si>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</si>
  <si>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</si>
  <si>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</si>
  <si>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</si>
  <si>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</si>
  <si>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</si>
  <si>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</si>
  <si>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</si>
  <si>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</si>
  <si>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</si>
  <si>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</si>
  <si>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</si>
  <si>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</si>
  <si>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</si>
  <si>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</si>
  <si>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</si>
  <si>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</si>
  <si>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</si>
  <si>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</si>
  <si>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</si>
  <si>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</si>
  <si>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</si>
  <si>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</si>
  <si>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</si>
  <si>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</si>
  <si>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</si>
  <si>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</si>
  <si>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</si>
  <si>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</si>
  <si>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</si>
  <si>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</si>
  <si>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</si>
  <si>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</si>
  <si>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</si>
  <si>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</si>
  <si>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</si>
  <si>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</si>
  <si>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</si>
  <si>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</si>
  <si>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</si>
  <si>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</si>
  <si>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</si>
  <si>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</si>
  <si>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</si>
  <si>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</si>
  <si>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</si>
  <si>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</si>
  <si>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</si>
  <si>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</si>
  <si>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</si>
  <si>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</si>
  <si>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</si>
  <si>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</si>
  <si>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</si>
  <si>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</si>
  <si>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</si>
  <si>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</si>
  <si>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</si>
  <si>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</si>
  <si>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</si>
  <si>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</si>
  <si>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</si>
  <si>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</si>
  <si>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</si>
  <si>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</si>
  <si>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</si>
  <si>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</si>
  <si>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</si>
  <si>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</si>
  <si>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</si>
  <si>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</si>
  <si>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</si>
  <si>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</si>
  <si>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</si>
  <si>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</si>
  <si>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</si>
  <si>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</si>
  <si>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</si>
  <si>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</si>
  <si>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</si>
  <si>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</si>
  <si>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</si>
  <si>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</si>
  <si>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</si>
  <si>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</si>
  <si>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</si>
  <si>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</si>
  <si>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</si>
  <si>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</si>
  <si>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</si>
  <si>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</si>
  <si>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</si>
  <si>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</si>
  <si>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</si>
  <si>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</si>
  <si>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</si>
  <si>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</si>
  <si>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</si>
  <si>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</si>
  <si>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</si>
  <si>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</si>
  <si>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</si>
  <si>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</si>
  <si>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</si>
  <si>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</si>
  <si>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</si>
  <si>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</si>
  <si>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</si>
  <si>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</si>
  <si>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</si>
  <si>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</si>
  <si>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</si>
  <si>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</si>
  <si>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</si>
  <si>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</si>
  <si>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</si>
  <si>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</si>
  <si>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</si>
  <si>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</si>
  <si>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</si>
  <si>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</si>
  <si>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</si>
  <si>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</si>
  <si>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</si>
  <si>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</si>
  <si>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</si>
  <si>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</si>
  <si>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</si>
  <si>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</si>
  <si>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</si>
  <si>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</si>
  <si>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</si>
  <si>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</si>
  <si>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</si>
  <si>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</si>
  <si>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</si>
  <si>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</si>
  <si>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</si>
  <si>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</si>
  <si>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</si>
  <si>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</si>
  <si>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</si>
  <si>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</si>
  <si>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</si>
  <si>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</si>
  <si>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</si>
  <si>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</si>
  <si>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</si>
  <si>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</si>
  <si>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</si>
  <si>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</si>
  <si>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</si>
  <si>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</si>
  <si>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</si>
  <si>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</si>
  <si>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</si>
  <si>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</si>
  <si>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</si>
  <si>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</si>
  <si>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</si>
  <si>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</si>
  <si>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</si>
  <si>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</si>
  <si>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</si>
  <si>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</si>
  <si>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</si>
  <si>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</si>
  <si>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</si>
  <si>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</si>
  <si>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</si>
  <si>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</si>
  <si>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</si>
  <si>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</si>
  <si>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</si>
  <si>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</si>
  <si>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</si>
  <si>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</si>
  <si>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</si>
  <si>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</si>
  <si>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</si>
  <si>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</si>
  <si>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</si>
  <si>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</si>
  <si>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</si>
  <si>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</si>
  <si>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</si>
  <si>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</si>
  <si>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</si>
  <si>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</si>
  <si>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</si>
  <si>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</si>
  <si>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</si>
  <si>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</si>
  <si>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</si>
  <si>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</si>
  <si>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</si>
  <si>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</si>
  <si>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</si>
  <si>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</si>
  <si>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</si>
  <si>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</si>
  <si>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</si>
  <si>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</si>
  <si>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</si>
  <si>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</si>
  <si>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</si>
  <si>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</si>
  <si>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</si>
  <si>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</si>
  <si>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</si>
  <si>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</si>
  <si>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</si>
  <si>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</si>
  <si>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</si>
  <si>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</si>
  <si>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</si>
  <si>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</si>
  <si>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</si>
  <si>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</si>
  <si>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</si>
  <si>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</si>
  <si>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</si>
  <si>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</si>
  <si>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</si>
  <si>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</si>
  <si>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</si>
  <si>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</si>
  <si>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</si>
  <si>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</si>
  <si>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</si>
  <si>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</si>
  <si>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</si>
  <si>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</si>
  <si>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</si>
  <si>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</si>
  <si>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</si>
  <si>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</si>
  <si>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</si>
  <si>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</si>
  <si>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</si>
  <si>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</si>
  <si>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</si>
  <si>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</si>
  <si>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</si>
  <si>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</si>
  <si>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</si>
  <si>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</si>
  <si>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</si>
  <si>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</si>
  <si>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</si>
  <si>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</si>
  <si>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</si>
  <si>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</si>
  <si>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</si>
  <si>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</si>
  <si>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</si>
  <si>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</si>
  <si>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</si>
  <si>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</si>
  <si>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</si>
  <si>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</si>
  <si>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</si>
  <si>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</si>
  <si>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</si>
  <si>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</si>
  <si>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</si>
  <si>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</si>
  <si>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</si>
  <si>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</si>
  <si>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</si>
  <si>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</si>
  <si>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</si>
  <si>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</si>
  <si>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</si>
  <si>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</si>
  <si>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</si>
  <si>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</si>
  <si>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</si>
  <si>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</si>
  <si>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</si>
  <si>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</si>
  <si>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</si>
  <si>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</si>
  <si>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</si>
  <si>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</si>
  <si>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</si>
  <si>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</si>
  <si>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</si>
  <si>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</si>
  <si>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</si>
  <si>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</si>
  <si>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</si>
  <si>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</si>
  <si>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</si>
  <si>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</si>
  <si>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</si>
  <si>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</si>
  <si>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</si>
  <si>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</si>
  <si>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</si>
  <si>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</si>
  <si>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</si>
  <si>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</si>
  <si>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</si>
  <si>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</si>
  <si>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</si>
  <si>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</si>
  <si>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</si>
  <si>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</si>
  <si>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</si>
  <si>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</si>
  <si>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</si>
  <si>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</si>
  <si>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</si>
  <si>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</si>
  <si>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</si>
  <si>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</si>
  <si>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</si>
  <si>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</si>
  <si>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</si>
  <si>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</si>
  <si>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</si>
  <si>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</si>
  <si>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</si>
  <si>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</si>
  <si>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</si>
  <si>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</si>
  <si>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</si>
  <si>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</si>
  <si>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</si>
  <si>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</si>
  <si>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</si>
  <si>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</si>
  <si>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</si>
  <si>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</si>
  <si>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</si>
  <si>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</si>
  <si>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</si>
  <si>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</si>
  <si>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</si>
  <si>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</si>
  <si>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</si>
  <si>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</si>
  <si>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</si>
  <si>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</si>
  <si>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</si>
  <si>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</si>
  <si>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</si>
  <si>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</si>
  <si>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</si>
  <si>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</si>
  <si>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</si>
  <si>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</si>
  <si>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</si>
  <si>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</si>
  <si>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</si>
  <si>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</si>
  <si>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</si>
  <si>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</si>
  <si>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</si>
  <si>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</si>
  <si>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</si>
  <si>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</si>
  <si>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</si>
  <si>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</si>
  <si>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</si>
  <si>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</si>
  <si>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</si>
  <si>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</si>
  <si>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</si>
  <si>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</si>
  <si>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</si>
  <si>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</si>
  <si>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</si>
  <si>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</si>
  <si>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</si>
  <si>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</si>
  <si>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</si>
  <si>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</si>
  <si>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</si>
  <si>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</si>
  <si>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</si>
  <si>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</si>
  <si>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</si>
  <si>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</si>
  <si>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</si>
  <si>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</si>
  <si>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</si>
  <si>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</si>
  <si>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</si>
  <si>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</si>
  <si>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</si>
  <si>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</si>
  <si>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</si>
  <si>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</si>
  <si>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</si>
  <si>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</si>
  <si>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</si>
  <si>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</si>
  <si>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</si>
  <si>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</si>
  <si>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</si>
  <si>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</si>
  <si>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</si>
  <si>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</si>
  <si>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</si>
  <si>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</si>
  <si>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</si>
  <si>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</si>
  <si>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</si>
  <si>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</si>
  <si>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</si>
  <si>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</si>
  <si>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</si>
  <si>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</si>
  <si>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</si>
  <si>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</si>
  <si>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</si>
  <si>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</si>
  <si>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</si>
  <si>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</si>
  <si>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</si>
  <si>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</si>
  <si>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</si>
  <si>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</si>
  <si>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</si>
  <si>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</si>
  <si>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</si>
  <si>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</si>
  <si>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</si>
  <si>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</si>
  <si>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</si>
  <si>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</si>
  <si>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</si>
  <si>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</si>
  <si>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</si>
  <si>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</si>
  <si>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</si>
  <si>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</si>
  <si>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</si>
  <si>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</si>
  <si>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</si>
  <si>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</si>
  <si>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</si>
  <si>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</si>
  <si>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</si>
  <si>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</si>
  <si>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</si>
  <si>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</si>
  <si>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</si>
  <si>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</si>
  <si>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</si>
  <si>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</si>
  <si>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</si>
  <si>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</si>
  <si>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</si>
  <si>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</si>
  <si>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</si>
  <si>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</si>
  <si>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</si>
  <si>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</si>
  <si>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</si>
  <si>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</si>
  <si>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</si>
  <si>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</si>
  <si>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</si>
  <si>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</si>
  <si>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</si>
  <si>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</si>
  <si>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</si>
  <si>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</si>
  <si>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</si>
  <si>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</si>
  <si>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</si>
  <si>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</si>
  <si>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</si>
  <si>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</si>
  <si>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</si>
  <si>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</si>
  <si>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</si>
  <si>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</si>
  <si>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</si>
  <si>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</si>
  <si>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</si>
  <si>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</si>
  <si>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</si>
  <si>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</si>
  <si>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</si>
  <si>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</si>
  <si>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</si>
  <si>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</si>
  <si>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</si>
  <si>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</si>
  <si>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</si>
  <si>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</si>
  <si>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</si>
  <si>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</si>
  <si>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</si>
  <si>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</si>
  <si>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</si>
  <si>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</si>
  <si>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</si>
  <si>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</si>
  <si>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</si>
  <si>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</si>
  <si>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</si>
  <si>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</si>
  <si>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</si>
  <si>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</si>
  <si>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</si>
  <si>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</si>
  <si>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</si>
  <si>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</si>
  <si>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</si>
  <si>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</si>
  <si>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</si>
  <si>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</si>
  <si>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</si>
  <si>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</si>
  <si>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</si>
  <si>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</si>
  <si>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</si>
  <si>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</si>
  <si>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</si>
  <si>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</si>
  <si>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</si>
  <si>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</si>
  <si>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</si>
  <si>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</si>
  <si>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</si>
  <si>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</si>
  <si>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</si>
  <si>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</si>
  <si>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</si>
  <si>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</si>
  <si>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</si>
  <si>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</si>
  <si>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</si>
  <si>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</si>
  <si>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</si>
  <si>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</si>
  <si>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</si>
  <si>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</si>
  <si>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</si>
  <si>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</si>
  <si>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</si>
  <si>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</si>
  <si>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</si>
  <si>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</si>
  <si>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</si>
  <si>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</si>
  <si>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</si>
  <si>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</si>
  <si>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</si>
  <si>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</si>
  <si>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</si>
  <si>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</si>
  <si>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</si>
  <si>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</si>
  <si>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</si>
  <si>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</si>
  <si>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</si>
  <si>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</si>
  <si>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</si>
  <si>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</si>
  <si>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</si>
  <si>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</si>
  <si>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</si>
  <si>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</si>
  <si>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</si>
  <si>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</si>
  <si>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</si>
  <si>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</si>
  <si>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</si>
  <si>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</si>
  <si>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</si>
  <si>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</si>
  <si>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</si>
  <si>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</si>
  <si>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</si>
  <si>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</si>
  <si>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</si>
  <si>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</si>
  <si>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</si>
  <si>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</si>
  <si>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</si>
  <si>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</si>
  <si>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</si>
  <si>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</si>
  <si>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</si>
  <si>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</si>
  <si>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</si>
  <si>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</si>
  <si>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</si>
  <si>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</si>
  <si>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</si>
  <si>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</si>
  <si>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</si>
  <si>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</si>
  <si>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</si>
  <si>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</si>
  <si>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</si>
  <si>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</si>
  <si>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</si>
  <si>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</si>
  <si>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</si>
  <si>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</si>
  <si>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</si>
  <si>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</si>
  <si>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</si>
  <si>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</si>
  <si>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</si>
  <si>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</si>
  <si>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</si>
  <si>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</si>
  <si>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</si>
  <si>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</si>
  <si>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</si>
  <si>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</si>
  <si>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</si>
  <si>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</si>
  <si>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</si>
  <si>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</si>
  <si>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</si>
  <si>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</si>
  <si>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</si>
  <si>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</si>
  <si>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</si>
  <si>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</si>
  <si>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</si>
  <si>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</si>
  <si>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</si>
  <si>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</si>
  <si>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</si>
  <si>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</si>
  <si>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</si>
  <si>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</si>
  <si>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</si>
  <si>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</si>
  <si>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</si>
  <si>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</si>
  <si>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</si>
  <si>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</si>
  <si>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</si>
  <si>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</si>
  <si>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</si>
  <si>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</si>
  <si>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</si>
  <si>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</si>
  <si>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</si>
  <si>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</si>
  <si>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</si>
  <si>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</si>
  <si>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</si>
  <si>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</si>
  <si>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</si>
  <si>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</si>
  <si>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</si>
  <si>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</si>
  <si>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</si>
  <si>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</si>
  <si>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</si>
  <si>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</si>
  <si>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</si>
  <si>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</si>
  <si>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</si>
  <si>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</si>
  <si>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</si>
  <si>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</si>
  <si>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</si>
  <si>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</si>
  <si>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</si>
  <si>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</si>
  <si>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</si>
  <si>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</si>
  <si>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</si>
  <si>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</si>
  <si>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</si>
  <si>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</si>
  <si>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</si>
  <si>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</si>
  <si>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</si>
  <si>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</si>
  <si>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</si>
  <si>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</si>
  <si>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</si>
  <si>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</si>
  <si>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</si>
  <si>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</si>
  <si>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</si>
  <si>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</si>
  <si>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</si>
  <si>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</si>
  <si>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</si>
  <si>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</si>
  <si>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</si>
  <si>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</si>
  <si>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</si>
  <si>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</si>
  <si>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</si>
  <si>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</si>
  <si>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</si>
  <si>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</si>
  <si>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</si>
  <si>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</si>
  <si>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</si>
  <si>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</si>
  <si>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</si>
  <si>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</si>
  <si>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</si>
  <si>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</si>
  <si>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</si>
  <si>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</si>
  <si>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</si>
  <si>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</si>
  <si>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</si>
  <si>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</si>
  <si>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</si>
  <si>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</si>
  <si>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</si>
  <si>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</si>
  <si>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</si>
  <si>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</si>
  <si>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</si>
  <si>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</si>
  <si>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</si>
  <si>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</si>
  <si>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</si>
  <si>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</si>
  <si>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</si>
  <si>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</si>
  <si>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</si>
  <si>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</si>
  <si>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</si>
  <si>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</si>
  <si>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</si>
  <si>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</si>
  <si>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</si>
  <si>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</si>
  <si>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</si>
  <si>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</si>
  <si>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</si>
  <si>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</si>
  <si>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</si>
  <si>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</si>
  <si>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</si>
  <si>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</si>
  <si>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</si>
  <si>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</si>
  <si>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</si>
  <si>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</si>
  <si>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</si>
  <si>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</si>
  <si>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</si>
  <si>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</si>
  <si>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</si>
  <si>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</si>
  <si>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</si>
  <si>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</si>
  <si>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</si>
  <si>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</si>
  <si>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</si>
  <si>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</si>
  <si>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</si>
  <si>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</si>
  <si>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</si>
  <si>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</si>
  <si>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</si>
  <si>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</si>
  <si>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</si>
  <si>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</si>
  <si>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</si>
  <si>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</si>
  <si>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</si>
  <si>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</si>
  <si>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</si>
  <si>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</si>
  <si>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</si>
  <si>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</si>
  <si>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</si>
  <si>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</si>
  <si>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</si>
  <si>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</si>
  <si>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</si>
  <si>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</si>
  <si>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</si>
  <si>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</si>
  <si>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</si>
  <si>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</si>
  <si>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</si>
  <si>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</si>
  <si>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</si>
  <si>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</si>
  <si>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</si>
  <si>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</si>
  <si>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</si>
  <si>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</si>
  <si>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</si>
  <si>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</si>
  <si>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</si>
  <si>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</si>
  <si>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</si>
  <si>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</si>
  <si>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</si>
  <si>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</si>
  <si>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</si>
  <si>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</si>
  <si>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</si>
  <si>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</si>
  <si>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</si>
  <si>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</si>
  <si>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</si>
  <si>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</si>
  <si>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</si>
  <si>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</si>
  <si>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</si>
  <si>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</si>
  <si>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</si>
  <si>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</si>
  <si>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</si>
  <si>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</si>
  <si>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</si>
  <si>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</si>
  <si>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</si>
  <si>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</si>
  <si>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</si>
  <si>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</si>
  <si>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</si>
  <si>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</si>
  <si>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</si>
  <si>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</si>
  <si>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</si>
  <si>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</si>
  <si>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</si>
  <si>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</si>
  <si>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</si>
  <si>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</si>
  <si>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</si>
  <si>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</si>
  <si>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</si>
  <si>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</si>
  <si>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</si>
  <si>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</si>
  <si>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</si>
  <si>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</si>
  <si>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</si>
  <si>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</si>
  <si>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</si>
  <si>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</si>
  <si>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</si>
  <si>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</si>
  <si>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</si>
  <si>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</si>
  <si>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</si>
  <si>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</si>
  <si>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</si>
  <si>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</si>
  <si>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</si>
  <si>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</si>
  <si>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</si>
  <si>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</si>
  <si>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</si>
  <si>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</si>
  <si>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</si>
  <si>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</si>
  <si>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</si>
  <si>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</si>
  <si>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</si>
  <si>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</si>
  <si>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</si>
  <si>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</si>
  <si>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</si>
  <si>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</si>
  <si>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</si>
  <si>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</si>
  <si>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</si>
  <si>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</si>
  <si>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</si>
  <si>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</si>
  <si>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</si>
  <si>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</si>
  <si>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</si>
  <si>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</si>
  <si>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</si>
  <si>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</si>
  <si>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</si>
  <si>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</si>
  <si>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</si>
  <si>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</si>
  <si>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</si>
  <si>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</si>
  <si>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</si>
  <si>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</si>
  <si>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</si>
  <si>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</si>
  <si>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</si>
  <si>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</si>
  <si>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</si>
  <si>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</si>
  <si>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</si>
  <si>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</si>
  <si>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</si>
  <si>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</si>
  <si>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</si>
  <si>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</si>
  <si>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</si>
  <si>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</si>
  <si>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</si>
  <si>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</si>
  <si>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</si>
  <si>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</si>
  <si>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</si>
  <si>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</si>
  <si>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</si>
  <si>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</si>
  <si>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</si>
  <si>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</si>
  <si>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</si>
  <si>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</si>
  <si>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</si>
  <si>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</si>
  <si>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</si>
  <si>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</si>
  <si>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</si>
  <si>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</si>
  <si>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</si>
  <si>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</si>
  <si>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</si>
  <si>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</si>
  <si>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</si>
  <si>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</si>
  <si>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</si>
  <si>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</si>
  <si>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</si>
  <si>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</si>
  <si>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</si>
  <si>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</si>
  <si>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</si>
  <si>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</si>
  <si>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</si>
  <si>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</si>
  <si>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</si>
  <si>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</si>
  <si>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</si>
  <si>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</si>
  <si>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</si>
  <si>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</si>
  <si>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</si>
  <si>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</si>
  <si>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</si>
  <si>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</si>
  <si>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</si>
  <si>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</si>
  <si>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</si>
  <si>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</si>
  <si>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</si>
  <si>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</si>
  <si>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</si>
  <si>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</si>
  <si>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</si>
  <si>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</si>
  <si>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</si>
  <si>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</si>
  <si>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</si>
  <si>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</si>
  <si>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</si>
  <si>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</si>
  <si>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</si>
  <si>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</si>
  <si>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</si>
  <si>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</si>
  <si>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</si>
  <si>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</si>
  <si>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</si>
  <si>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</si>
  <si>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</si>
  <si>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</si>
  <si>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</si>
  <si>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</si>
  <si>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</si>
  <si>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</si>
  <si>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</si>
  <si>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</si>
  <si>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</si>
  <si>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</si>
  <si>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</si>
  <si>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</si>
  <si>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</si>
  <si>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</si>
  <si>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</si>
  <si>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</si>
  <si>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</si>
  <si>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</si>
  <si>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</si>
  <si>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</si>
  <si>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</si>
  <si>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</si>
  <si>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</si>
  <si>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</si>
  <si>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</si>
  <si>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</si>
  <si>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</si>
  <si>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</si>
  <si>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</si>
  <si>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</si>
  <si>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</si>
  <si>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</si>
  <si>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</si>
  <si>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</si>
  <si>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</si>
  <si>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</si>
  <si>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</si>
  <si>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</si>
  <si>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</si>
  <si>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</si>
  <si>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</si>
  <si>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</si>
  <si>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</si>
  <si>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</si>
  <si>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</si>
  <si>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</si>
  <si>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</si>
  <si>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</si>
  <si>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</si>
  <si>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</si>
  <si>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</si>
  <si>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</si>
  <si>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</si>
  <si>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</si>
  <si>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</si>
  <si>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</si>
  <si>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</si>
  <si>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</si>
  <si>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</si>
  <si>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</si>
  <si>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</si>
  <si>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</si>
  <si>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</si>
  <si>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</si>
  <si>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</si>
  <si>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</si>
  <si>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</si>
  <si>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</si>
  <si>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</si>
  <si>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</si>
  <si>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</si>
  <si>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</si>
  <si>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</si>
  <si>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</si>
  <si>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</si>
  <si>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</si>
  <si>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</si>
  <si>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</si>
  <si>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</si>
  <si>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</si>
  <si>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</si>
  <si>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</si>
  <si>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</si>
  <si>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</si>
  <si>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</si>
  <si>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</si>
  <si>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</si>
  <si>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</si>
  <si>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</si>
  <si>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</si>
  <si>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</si>
  <si>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</si>
  <si>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</si>
  <si>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</si>
  <si>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</si>
  <si>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</si>
  <si>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</si>
  <si>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</si>
  <si>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</si>
  <si>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</si>
  <si>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</si>
  <si>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</si>
  <si>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</si>
  <si>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</si>
  <si>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</si>
  <si>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</si>
  <si>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</si>
  <si>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</si>
  <si>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</si>
  <si>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</si>
  <si>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</si>
  <si>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</si>
  <si>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</si>
  <si>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</si>
  <si>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</si>
  <si>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</si>
  <si>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</si>
  <si>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</si>
  <si>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</si>
  <si>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</si>
  <si>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</si>
  <si>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</si>
  <si>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</si>
  <si>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</si>
  <si>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</si>
  <si>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</si>
  <si>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</si>
  <si>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</si>
  <si>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</si>
  <si>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</si>
  <si>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</si>
  <si>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</si>
  <si>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</si>
  <si>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</si>
  <si>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</si>
  <si>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</si>
  <si>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</si>
  <si>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</si>
  <si>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</si>
  <si>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</si>
  <si>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</si>
  <si>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</si>
  <si>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</si>
  <si>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</si>
  <si>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</si>
  <si>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</si>
  <si>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</si>
  <si>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</si>
  <si>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</si>
  <si>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</si>
  <si>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</si>
  <si>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</si>
  <si>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</si>
  <si>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</si>
  <si>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</si>
  <si>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</si>
  <si>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</si>
  <si>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</si>
  <si>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</si>
  <si>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</si>
  <si>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</si>
  <si>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</si>
  <si>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</si>
  <si>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</si>
  <si>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</si>
  <si>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</si>
  <si>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</si>
  <si>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</si>
  <si>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</si>
  <si>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</si>
  <si>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</si>
  <si>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</si>
  <si>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</si>
  <si>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</si>
  <si>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</si>
  <si>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</si>
  <si>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</si>
  <si>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</si>
  <si>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</si>
  <si>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</si>
  <si>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</si>
  <si>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</si>
  <si>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</si>
  <si>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</si>
  <si>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</si>
  <si>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</si>
  <si>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</si>
  <si>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</si>
  <si>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</si>
  <si>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</si>
  <si>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</si>
  <si>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</si>
  <si>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</si>
  <si>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</si>
  <si>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</si>
  <si>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</si>
  <si>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</si>
  <si>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</si>
  <si>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</si>
  <si>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</si>
  <si>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</si>
  <si>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</si>
  <si>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</si>
  <si>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</si>
  <si>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</si>
  <si>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</si>
  <si>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</si>
  <si>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</si>
  <si>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</si>
  <si>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</si>
  <si>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</si>
  <si>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</si>
  <si>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</si>
  <si>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</si>
  <si>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</si>
  <si>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</si>
  <si>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</si>
  <si>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</si>
  <si>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</si>
  <si>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</si>
  <si>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</si>
  <si>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</si>
  <si>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</si>
  <si>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</si>
  <si>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</si>
  <si>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</si>
  <si>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</si>
  <si>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</si>
  <si>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</si>
  <si>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</si>
  <si>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</si>
  <si>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</si>
  <si>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</si>
  <si>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</si>
  <si>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</si>
  <si>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</si>
  <si>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</si>
  <si>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</si>
  <si>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</si>
  <si>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</si>
  <si>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</si>
  <si>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</si>
  <si>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</si>
  <si>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</si>
  <si>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</si>
  <si>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</si>
  <si>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</si>
  <si>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</si>
  <si>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</si>
  <si>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</si>
  <si>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</si>
  <si>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</si>
  <si>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</si>
  <si>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</si>
  <si>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</si>
  <si>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</si>
  <si>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</si>
  <si>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</si>
  <si>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</si>
  <si>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</si>
  <si>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</si>
  <si>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</si>
  <si>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</si>
  <si>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</si>
  <si>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</si>
  <si>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</si>
  <si>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</si>
  <si>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</si>
  <si>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</si>
  <si>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</si>
  <si>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</si>
  <si>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</si>
  <si>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</si>
  <si>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</si>
  <si>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</si>
  <si>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</si>
  <si>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</si>
  <si>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</si>
  <si>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</si>
  <si>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</si>
  <si>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</si>
  <si>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</si>
  <si>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</si>
  <si>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</si>
  <si>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</si>
  <si>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</si>
  <si>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</si>
  <si>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</si>
  <si>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</si>
  <si>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</si>
  <si>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</si>
  <si>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</si>
  <si>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</si>
  <si>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</si>
  <si>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</si>
  <si>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</si>
  <si>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</si>
  <si>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</si>
  <si>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</si>
  <si>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</si>
  <si>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</si>
  <si>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</si>
  <si>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</si>
  <si>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</si>
  <si>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</si>
  <si>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</si>
  <si>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</si>
  <si>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</si>
  <si>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</si>
  <si>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</si>
  <si>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</si>
  <si>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</si>
  <si>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</si>
  <si>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</si>
  <si>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</si>
  <si>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</si>
  <si>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</si>
  <si>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</si>
  <si>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</si>
  <si>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</si>
  <si>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</si>
  <si>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</si>
  <si>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</si>
  <si>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</si>
  <si>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</si>
  <si>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</si>
  <si>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</si>
  <si>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</si>
  <si>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</si>
  <si>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</si>
  <si>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</si>
  <si>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</si>
  <si>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</si>
  <si>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</si>
  <si>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</si>
  <si>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</si>
  <si>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</si>
  <si>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</si>
  <si>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</si>
  <si>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</si>
  <si>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</si>
  <si>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</si>
  <si>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</si>
  <si>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</si>
  <si>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</si>
  <si>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</si>
  <si>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</si>
  <si>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</si>
  <si>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</si>
  <si>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</si>
  <si>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</si>
  <si>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</si>
  <si>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</si>
  <si>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</si>
  <si>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</si>
  <si>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</si>
  <si>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</si>
  <si>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</si>
  <si>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</si>
  <si>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</si>
  <si>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</si>
  <si>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</si>
  <si>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</si>
  <si>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</si>
  <si>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</si>
  <si>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</si>
  <si>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</si>
  <si>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</si>
  <si>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</si>
  <si>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</si>
  <si>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</si>
  <si>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</si>
  <si>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</si>
  <si>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</si>
  <si>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</si>
  <si>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</si>
  <si>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</si>
  <si>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</si>
  <si>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</si>
  <si>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</si>
  <si>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</si>
  <si>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</si>
  <si>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</si>
  <si>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</si>
  <si>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</si>
  <si>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</si>
  <si>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</si>
  <si>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</si>
  <si>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</si>
  <si>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</si>
  <si>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</si>
  <si>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</si>
  <si>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</si>
  <si>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</si>
  <si>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</si>
  <si>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</si>
  <si>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</si>
  <si>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</si>
  <si>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</si>
  <si>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</si>
  <si>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</si>
  <si>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</si>
  <si>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</si>
  <si>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</si>
  <si>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</si>
  <si>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</si>
  <si>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</si>
  <si>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</si>
  <si>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</si>
  <si>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</si>
  <si>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</si>
  <si>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</si>
  <si>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</si>
  <si>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</si>
  <si>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</si>
  <si>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</si>
  <si>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</si>
  <si>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</si>
  <si>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</si>
  <si>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</si>
  <si>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</si>
  <si>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</si>
  <si>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</si>
  <si>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</si>
  <si>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</si>
  <si>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</si>
  <si>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</si>
  <si>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</si>
  <si>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</si>
  <si>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</si>
  <si>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</si>
  <si>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</si>
  <si>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</si>
  <si>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</si>
  <si>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</si>
  <si>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</si>
  <si>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</si>
  <si>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</si>
  <si>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</si>
  <si>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</si>
  <si>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</si>
  <si>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</si>
  <si>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</si>
  <si>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</si>
  <si>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</si>
  <si>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</si>
  <si>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</si>
  <si>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</si>
  <si>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</si>
  <si>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</si>
  <si>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</si>
  <si>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</si>
  <si>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</si>
  <si>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</si>
  <si>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</si>
  <si>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</si>
  <si>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</si>
  <si>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</si>
  <si>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</si>
  <si>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</si>
  <si>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</si>
  <si>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</si>
  <si>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</si>
  <si>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</si>
  <si>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</si>
  <si>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</si>
  <si>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</si>
  <si>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</si>
  <si>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</si>
  <si>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</si>
  <si>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</si>
  <si>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</si>
  <si>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</si>
  <si>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</si>
  <si>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</si>
  <si>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</si>
  <si>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</si>
  <si>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</si>
  <si>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</si>
  <si>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</si>
  <si>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</si>
  <si>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</si>
  <si>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</si>
  <si>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</si>
  <si>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</si>
  <si>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</si>
  <si>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</si>
  <si>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</si>
  <si>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</si>
  <si>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</si>
  <si>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</si>
  <si>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</si>
  <si>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</si>
  <si>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</si>
  <si>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</si>
  <si>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</si>
  <si>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</si>
  <si>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</si>
  <si>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</si>
  <si>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</si>
  <si>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</si>
  <si>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</si>
  <si>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</si>
  <si>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</si>
  <si>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</si>
  <si>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</si>
  <si>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</si>
  <si>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</si>
  <si>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</si>
  <si>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</si>
  <si>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</si>
  <si>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</si>
  <si>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</si>
  <si>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</si>
  <si>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</si>
  <si>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</si>
  <si>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</si>
  <si>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</si>
  <si>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</si>
  <si>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</si>
  <si>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</si>
  <si>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</si>
  <si>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</si>
  <si>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</si>
  <si>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</si>
  <si>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</si>
  <si>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</si>
  <si>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</si>
  <si>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</si>
  <si>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</si>
  <si>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</si>
  <si>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</si>
  <si>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</si>
  <si>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</si>
  <si>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</si>
  <si>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</si>
  <si>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</si>
  <si>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</si>
  <si>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</si>
  <si>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</si>
  <si>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</si>
  <si>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</si>
  <si>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</si>
  <si>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</si>
  <si>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</si>
  <si>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</si>
  <si>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</si>
  <si>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</si>
  <si>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</si>
  <si>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</si>
  <si>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</si>
  <si>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</si>
  <si>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</si>
  <si>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</si>
  <si>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</si>
  <si>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</si>
  <si>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</si>
  <si>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</si>
  <si>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</si>
  <si>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</si>
  <si>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</si>
  <si>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</si>
  <si>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</si>
  <si>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</si>
  <si>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</si>
  <si>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</si>
  <si>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</si>
  <si>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</si>
  <si>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</si>
  <si>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</si>
  <si>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</si>
  <si>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</si>
  <si>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</si>
  <si>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</si>
  <si>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</si>
  <si>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</si>
  <si>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</si>
  <si>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</si>
  <si>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</si>
  <si>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</si>
  <si>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</si>
  <si>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</si>
  <si>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</si>
  <si>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</si>
  <si>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</si>
  <si>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</si>
  <si>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</si>
  <si>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</si>
  <si>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</si>
  <si>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</si>
  <si>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</si>
  <si>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</si>
  <si>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</si>
  <si>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</si>
  <si>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</si>
  <si>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</si>
  <si>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</si>
  <si>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</si>
  <si>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</si>
  <si>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</si>
  <si>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</si>
  <si>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</si>
  <si>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</si>
  <si>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</si>
  <si>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</si>
  <si>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</si>
  <si>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</si>
  <si>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</si>
  <si>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</si>
  <si>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</si>
  <si>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</si>
  <si>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</si>
  <si>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</si>
  <si>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</si>
  <si>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</si>
  <si>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</si>
  <si>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</si>
  <si>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</si>
  <si>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</si>
  <si>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</si>
  <si>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</si>
  <si>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</si>
  <si>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</si>
  <si>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</si>
  <si>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</si>
  <si>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</si>
  <si>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</si>
  <si>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</si>
  <si>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</si>
  <si>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</si>
  <si>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</si>
  <si>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</si>
  <si>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</si>
  <si>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</si>
  <si>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</si>
  <si>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</si>
  <si>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</si>
  <si>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</si>
  <si>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</si>
  <si>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</si>
  <si>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</si>
  <si>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</si>
  <si>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</si>
  <si>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</si>
  <si>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</si>
  <si>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</si>
  <si>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</si>
  <si>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</si>
  <si>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</si>
  <si>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</si>
  <si>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</si>
  <si>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</si>
  <si>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</si>
  <si>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</si>
  <si>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</si>
  <si>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</si>
  <si>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</si>
  <si>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</si>
  <si>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</si>
  <si>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</si>
  <si>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</si>
  <si>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</si>
  <si>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</si>
  <si>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</si>
  <si>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</si>
  <si>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</si>
  <si>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</si>
  <si>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</si>
  <si>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</si>
  <si>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</si>
  <si>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</si>
  <si>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</si>
  <si>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</si>
  <si>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</si>
  <si>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</si>
  <si>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</si>
  <si>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</si>
  <si>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</si>
  <si>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</si>
  <si>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</si>
  <si>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</si>
  <si>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</si>
  <si>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</si>
  <si>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</si>
  <si>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</si>
  <si>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</si>
  <si>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</si>
  <si>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</si>
  <si>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</si>
  <si>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</si>
  <si>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</si>
  <si>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</si>
  <si>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</si>
  <si>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</si>
  <si>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</si>
  <si>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</si>
  <si>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</si>
  <si>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</si>
  <si>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</si>
  <si>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</si>
  <si>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</si>
  <si>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</si>
  <si>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</si>
  <si>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</si>
  <si>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</si>
  <si>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</si>
  <si>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</si>
  <si>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</si>
  <si>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</si>
  <si>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</si>
  <si>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</si>
  <si>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</si>
  <si>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</si>
  <si>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</si>
  <si>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</si>
  <si>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</si>
  <si>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</si>
  <si>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</si>
  <si>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</si>
  <si>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</si>
  <si>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</si>
  <si>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</si>
  <si>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</si>
  <si>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</si>
  <si>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</si>
  <si>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</si>
  <si>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</si>
  <si>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</si>
  <si>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</si>
  <si>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</si>
  <si>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</si>
  <si>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</si>
  <si>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</si>
  <si>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</si>
  <si>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</si>
  <si>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</si>
  <si>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</si>
  <si>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</si>
  <si>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</si>
  <si>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</si>
  <si>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</si>
  <si>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</si>
  <si>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</si>
  <si>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</si>
  <si>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</si>
  <si>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</si>
  <si>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</si>
  <si>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</si>
  <si>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</si>
  <si>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</si>
  <si>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</si>
  <si>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</si>
  <si>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</si>
  <si>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</si>
  <si>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</si>
  <si>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</si>
  <si>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</si>
  <si>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</si>
  <si>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</si>
  <si>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</si>
  <si>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</si>
  <si>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</si>
  <si>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</si>
  <si>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</si>
  <si>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</si>
  <si>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</si>
  <si>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</si>
  <si>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</si>
  <si>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</si>
  <si>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</si>
  <si>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</si>
  <si>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</si>
  <si>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</si>
  <si>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</si>
  <si>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</si>
  <si>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</si>
  <si>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</si>
  <si>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</si>
  <si>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</si>
  <si>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</si>
  <si>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</si>
  <si>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</si>
  <si>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</si>
  <si>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</si>
  <si>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</si>
  <si>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</si>
  <si>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</si>
  <si>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</si>
  <si>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</si>
  <si>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</si>
  <si>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</si>
  <si>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</si>
  <si>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</si>
  <si>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</si>
  <si>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</si>
  <si>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</si>
  <si>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</si>
  <si>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</si>
  <si>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</si>
  <si>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</si>
  <si>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</si>
  <si>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</si>
  <si>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</si>
  <si>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</si>
  <si>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</si>
  <si>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</si>
  <si>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</si>
  <si>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</si>
  <si>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</si>
  <si>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</si>
  <si>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</si>
  <si>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</si>
  <si>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</si>
  <si>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</si>
  <si>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</si>
  <si>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</si>
  <si>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</si>
  <si>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</si>
  <si>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</si>
  <si>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</si>
  <si>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</si>
  <si>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</si>
  <si>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</si>
  <si>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</si>
  <si>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</si>
  <si>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</si>
  <si>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</si>
  <si>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</si>
  <si>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</si>
  <si>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</si>
  <si>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</si>
  <si>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</si>
  <si>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</si>
  <si>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</si>
  <si>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</si>
  <si>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</si>
  <si>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</si>
  <si>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</si>
  <si>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</si>
  <si>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</si>
  <si>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</si>
  <si>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</si>
  <si>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</si>
  <si>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</si>
  <si>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</si>
  <si>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</si>
  <si>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</si>
  <si>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</si>
  <si>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</si>
  <si>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</si>
  <si>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</si>
  <si>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</si>
  <si>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</si>
  <si>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</si>
  <si>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</si>
  <si>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</si>
  <si>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</si>
  <si>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</si>
  <si>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</si>
  <si>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</si>
  <si>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</si>
  <si>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</si>
  <si>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</si>
  <si>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</si>
  <si>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</si>
  <si>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</si>
  <si>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</si>
  <si>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</si>
  <si>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</si>
  <si>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</si>
  <si>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</si>
  <si>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</si>
  <si>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</si>
  <si>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</si>
  <si>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</si>
  <si>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</si>
  <si>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</si>
  <si>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</si>
  <si>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</si>
  <si>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</si>
  <si>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</si>
  <si>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</si>
  <si>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</si>
  <si>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</si>
  <si>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</si>
  <si>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</si>
  <si>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</si>
  <si>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</si>
  <si>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</si>
  <si>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</si>
  <si>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</si>
  <si>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</si>
  <si>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</si>
  <si>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</si>
  <si>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</si>
  <si>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</si>
  <si>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</si>
  <si>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</si>
  <si>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</si>
  <si>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</si>
  <si>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</si>
  <si>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</si>
  <si>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</si>
  <si>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</si>
  <si>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</si>
  <si>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</si>
  <si>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</si>
  <si>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</si>
  <si>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</si>
  <si>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</si>
  <si>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</si>
  <si>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</si>
  <si>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</si>
  <si>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</si>
  <si>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</si>
  <si>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</si>
  <si>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</si>
  <si>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</si>
  <si>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</si>
  <si>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</si>
  <si>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</si>
  <si>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</si>
  <si>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</si>
  <si>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</si>
  <si>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</si>
  <si>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</si>
  <si>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</si>
  <si>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</si>
  <si>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</si>
  <si>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</si>
  <si>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</si>
  <si>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</si>
  <si>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</si>
  <si>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</si>
  <si>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</si>
  <si>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</si>
  <si>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</si>
  <si>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</si>
  <si>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</si>
  <si>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</si>
  <si>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</si>
  <si>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</si>
  <si>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</si>
  <si>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</si>
  <si>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</si>
  <si>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</si>
  <si>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</si>
  <si>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</si>
  <si>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</si>
  <si>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</si>
  <si>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</si>
  <si>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</si>
  <si>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</si>
  <si>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</si>
  <si>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</si>
  <si>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</si>
  <si>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</si>
  <si>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</si>
  <si>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</si>
  <si>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</si>
  <si>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</si>
  <si>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</si>
  <si>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</si>
  <si>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</si>
  <si>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</si>
  <si>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</si>
  <si>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</si>
  <si>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</si>
  <si>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</si>
  <si>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</si>
  <si>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</si>
  <si>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</si>
  <si>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</si>
  <si>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</si>
  <si>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</si>
  <si>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</si>
  <si>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</si>
  <si>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</si>
  <si>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</si>
  <si>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</si>
  <si>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</si>
  <si>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</si>
  <si>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</si>
  <si>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</si>
  <si>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</si>
  <si>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</si>
  <si>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</si>
  <si>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</si>
  <si>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</si>
  <si>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</si>
  <si>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</si>
  <si>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</si>
  <si>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</si>
  <si>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</si>
  <si>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</si>
  <si>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</si>
  <si>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</si>
  <si>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</si>
  <si>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</si>
  <si>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</si>
  <si>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</si>
  <si>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</si>
  <si>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</si>
  <si>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</si>
  <si>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</si>
  <si>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</si>
  <si>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</si>
  <si>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</si>
  <si>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</si>
  <si>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</si>
  <si>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</si>
  <si>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</si>
  <si>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</si>
  <si>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</si>
  <si>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</si>
  <si>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</si>
  <si>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</si>
  <si>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</si>
  <si>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</si>
  <si>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</si>
  <si>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</si>
  <si>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</si>
  <si>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</si>
  <si>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</si>
  <si>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</si>
  <si>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</si>
  <si>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</si>
  <si>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</si>
  <si>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</si>
  <si>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</si>
  <si>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</si>
  <si>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</si>
  <si>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</si>
  <si>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</si>
  <si>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</si>
  <si>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</si>
  <si>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</si>
  <si>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</si>
  <si>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</si>
  <si>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</si>
  <si>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</si>
  <si>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</si>
  <si>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</si>
  <si>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</si>
  <si>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</si>
  <si>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</si>
  <si>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</si>
  <si>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</si>
  <si>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</si>
  <si>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</si>
  <si>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</si>
  <si>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</si>
  <si>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</si>
  <si>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</si>
  <si>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</si>
  <si>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</si>
  <si>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</si>
  <si>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</si>
  <si>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</si>
  <si>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</si>
  <si>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</si>
  <si>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</si>
  <si>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</si>
  <si>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</si>
  <si>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</si>
  <si>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</si>
  <si>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</si>
  <si>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</si>
  <si>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</si>
  <si>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</si>
  <si>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</si>
  <si>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</si>
  <si>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</si>
  <si>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</si>
  <si>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</si>
  <si>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</si>
  <si>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</si>
  <si>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</si>
  <si>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</si>
  <si>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</si>
  <si>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</si>
  <si>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</si>
  <si>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</si>
  <si>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</si>
  <si>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</si>
  <si>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</si>
  <si>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</si>
  <si>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</si>
  <si>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</si>
  <si>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</si>
  <si>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</si>
  <si>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</si>
  <si>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</si>
  <si>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</si>
  <si>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</si>
  <si>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</si>
  <si>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</si>
  <si>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</si>
  <si>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</si>
  <si>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</si>
  <si>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</si>
  <si>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</si>
  <si>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</si>
  <si>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</si>
  <si>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</si>
  <si>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</si>
  <si>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</si>
  <si>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</si>
  <si>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</si>
  <si>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</si>
  <si>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</si>
  <si>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</si>
  <si>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</si>
  <si>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</si>
  <si>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</si>
  <si>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</si>
  <si>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</si>
  <si>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</si>
  <si>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</si>
  <si>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</si>
  <si>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</si>
  <si>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</si>
  <si>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</si>
  <si>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</si>
  <si>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</si>
  <si>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</si>
  <si>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</si>
  <si>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</si>
  <si>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</si>
  <si>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</si>
  <si>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</si>
  <si>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</si>
  <si>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</si>
  <si>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</si>
  <si>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</si>
  <si>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</si>
  <si>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</si>
  <si>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</si>
  <si>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</si>
  <si>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</si>
  <si>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</si>
  <si>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</si>
  <si>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</si>
  <si>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</si>
  <si>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</si>
  <si>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</si>
  <si>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</si>
  <si>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</si>
  <si>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</si>
  <si>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</si>
  <si>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</si>
  <si>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</si>
  <si>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</si>
  <si>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</si>
  <si>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</si>
  <si>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</si>
  <si>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</si>
  <si>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</si>
  <si>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</si>
  <si>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</si>
  <si>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</si>
  <si>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</si>
  <si>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</si>
  <si>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</si>
  <si>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</si>
  <si>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</si>
  <si>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</si>
  <si>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</si>
  <si>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</si>
  <si>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</si>
  <si>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</si>
  <si>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</si>
  <si>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</si>
  <si>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</si>
  <si>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</si>
  <si>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</si>
  <si>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</si>
  <si>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</si>
  <si>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</si>
  <si>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</si>
  <si>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</si>
  <si>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</si>
  <si>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</si>
  <si>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</si>
  <si>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</si>
  <si>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</si>
  <si>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</si>
  <si>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</si>
  <si>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</si>
  <si>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</si>
  <si>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</si>
  <si>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</si>
  <si>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</si>
  <si>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</si>
  <si>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</si>
  <si>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</si>
  <si>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</si>
  <si>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</si>
  <si>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</si>
  <si>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</si>
  <si>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</si>
  <si>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</si>
  <si>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</si>
  <si>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</si>
  <si>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</si>
  <si>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</si>
  <si>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</si>
  <si>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</si>
  <si>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</si>
  <si>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</si>
  <si>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</si>
  <si>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</si>
  <si>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</si>
  <si>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</si>
  <si>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</si>
  <si>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</si>
  <si>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</si>
  <si>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</si>
  <si>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</si>
  <si>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</si>
  <si>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</si>
  <si>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</si>
  <si>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</si>
  <si>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</si>
  <si>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</si>
  <si>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</si>
  <si>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</si>
  <si>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</si>
  <si>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</si>
  <si>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</si>
  <si>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</si>
  <si>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</si>
  <si>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</si>
  <si>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</si>
  <si>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</si>
  <si>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</si>
  <si>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</si>
  <si>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</si>
  <si>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</si>
  <si>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</si>
  <si>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</si>
  <si>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</si>
  <si>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</si>
  <si>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</si>
  <si>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</si>
  <si>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</si>
  <si>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</si>
  <si>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</si>
  <si>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</si>
  <si>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</si>
  <si>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</si>
  <si>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</si>
  <si>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</si>
  <si>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</si>
  <si>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</si>
  <si>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</si>
  <si>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</si>
  <si>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</si>
  <si>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</si>
  <si>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</si>
  <si>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</si>
  <si>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</si>
  <si>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</si>
  <si>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</si>
  <si>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</si>
  <si>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</si>
  <si>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</si>
  <si>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</si>
  <si>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</si>
  <si>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</si>
  <si>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</si>
  <si>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</si>
  <si>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</si>
  <si>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</si>
  <si>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</si>
  <si>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</si>
  <si>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</si>
  <si>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</si>
  <si>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</si>
  <si>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</si>
  <si>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</si>
  <si>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</si>
  <si>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</si>
  <si>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</si>
  <si>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</si>
  <si>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</si>
  <si>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</si>
  <si>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</si>
  <si>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</si>
  <si>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</si>
  <si>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</si>
  <si>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</si>
  <si>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</si>
  <si>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</si>
  <si>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</si>
  <si>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</si>
  <si>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</si>
  <si>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</si>
  <si>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</si>
  <si>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</si>
  <si>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</si>
  <si>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</si>
  <si>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</si>
  <si>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</si>
  <si>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</si>
  <si>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</si>
  <si>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</si>
  <si>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</si>
  <si>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</si>
  <si>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</si>
  <si>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</si>
  <si>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</si>
  <si>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</si>
  <si>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</si>
  <si>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</si>
  <si>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</si>
  <si>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</si>
  <si>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</si>
  <si>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</si>
  <si>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</si>
  <si>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</si>
  <si>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</si>
  <si>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</si>
  <si>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</si>
  <si>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</si>
  <si>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</si>
  <si>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</si>
  <si>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</si>
  <si>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</si>
  <si>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</si>
  <si>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</si>
  <si>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</si>
  <si>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</si>
  <si>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</si>
  <si>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</si>
  <si>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</si>
  <si>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</si>
  <si>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</si>
  <si>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</si>
  <si>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</si>
  <si>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</si>
  <si>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</si>
  <si>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</si>
  <si>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</si>
  <si>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</si>
  <si>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</si>
  <si>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</si>
  <si>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</si>
  <si>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</si>
  <si>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</si>
  <si>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</si>
  <si>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</si>
  <si>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</si>
  <si>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</si>
  <si>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</si>
  <si>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</si>
  <si>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</si>
  <si>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</si>
  <si>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</si>
  <si>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</si>
  <si>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</si>
  <si>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</si>
  <si>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</si>
  <si>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</si>
  <si>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</si>
  <si>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</si>
  <si>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</si>
  <si>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</si>
  <si>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</si>
  <si>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</si>
  <si>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</si>
  <si>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</si>
  <si>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</si>
  <si>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</si>
  <si>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</si>
  <si>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</si>
  <si>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</si>
  <si>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</si>
  <si>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</si>
  <si>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</si>
  <si>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</si>
  <si>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</si>
  <si>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</si>
  <si>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</si>
  <si>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</si>
  <si>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</si>
  <si>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</si>
  <si>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</si>
  <si>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</si>
  <si>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</si>
  <si>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</si>
  <si>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</si>
  <si>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</si>
  <si>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</si>
  <si>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</si>
  <si>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</si>
  <si>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</si>
  <si>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</si>
  <si>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</si>
  <si>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</si>
  <si>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</si>
  <si>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</si>
  <si>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</si>
  <si>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</si>
  <si>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</si>
  <si>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</si>
  <si>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</si>
  <si>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</si>
  <si>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</si>
  <si>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</si>
  <si>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</si>
  <si>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</si>
  <si>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</si>
  <si>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</si>
  <si>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</si>
  <si>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</si>
  <si>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</si>
  <si>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</si>
  <si>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</si>
  <si>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</si>
  <si>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</si>
  <si>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</si>
  <si>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</si>
  <si>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</si>
  <si>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</si>
  <si>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</si>
  <si>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</si>
  <si>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</si>
  <si>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</si>
  <si>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</si>
  <si>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</si>
  <si>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</si>
  <si>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</si>
  <si>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</si>
  <si>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</si>
  <si>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</si>
  <si>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</si>
  <si>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</si>
  <si>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</si>
  <si>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</si>
  <si>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</si>
  <si>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</si>
  <si>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</si>
  <si>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</si>
  <si>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</si>
  <si>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</si>
  <si>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</si>
  <si>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</si>
  <si>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</si>
  <si>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</si>
  <si>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</si>
  <si>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</si>
  <si>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</si>
  <si>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</si>
  <si>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</si>
  <si>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</si>
  <si>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</si>
  <si>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</si>
  <si>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</si>
  <si>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</si>
  <si>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</si>
  <si>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</si>
  <si>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</si>
  <si>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</si>
  <si>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</si>
  <si>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</si>
  <si>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</si>
  <si>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</si>
  <si>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</si>
  <si>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</si>
  <si>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</si>
  <si>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</si>
  <si>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</si>
  <si>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</si>
  <si>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</si>
  <si>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</si>
  <si>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</si>
  <si>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</si>
  <si>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</si>
  <si>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</si>
  <si>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</si>
  <si>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</si>
  <si>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</si>
  <si>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</si>
  <si>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</si>
  <si>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</si>
  <si>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</si>
  <si>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</si>
  <si>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</si>
  <si>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</si>
  <si>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</si>
  <si>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</si>
  <si>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</si>
  <si>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</si>
  <si>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</si>
  <si>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</si>
  <si>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</si>
  <si>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</si>
  <si>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</si>
  <si>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</si>
  <si>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</si>
  <si>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</si>
  <si>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</si>
  <si>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</si>
  <si>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</si>
  <si>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</si>
  <si>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</si>
  <si>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</si>
  <si>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</si>
  <si>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</si>
  <si>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</si>
  <si>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</si>
  <si>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</si>
  <si>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</si>
  <si>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</si>
  <si>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</si>
  <si>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</si>
  <si>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</si>
  <si>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</si>
  <si>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</si>
  <si>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</si>
  <si>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</si>
  <si>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</si>
  <si>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</si>
  <si>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</si>
  <si>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</si>
  <si>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</si>
  <si>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</si>
  <si>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</si>
  <si>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</si>
  <si>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</si>
  <si>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</si>
  <si>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</si>
  <si>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</si>
  <si>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</si>
  <si>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</si>
  <si>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</si>
  <si>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</si>
  <si>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</si>
  <si>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</si>
  <si>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</si>
  <si>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</si>
  <si>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</si>
  <si>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</si>
  <si>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</si>
  <si>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</si>
  <si>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</si>
  <si>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</si>
  <si>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</si>
  <si>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</si>
  <si>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</si>
  <si>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</si>
  <si>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</si>
  <si>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</si>
  <si>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</si>
  <si>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</si>
  <si>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</si>
  <si>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</si>
  <si>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</si>
  <si>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</si>
  <si>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</si>
  <si>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</si>
  <si>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</si>
  <si>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</si>
  <si>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</si>
  <si>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</si>
  <si>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</si>
  <si>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</si>
  <si>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</si>
  <si>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</si>
  <si>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</si>
  <si>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</si>
  <si>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</si>
  <si>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</si>
  <si>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</si>
  <si>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</si>
  <si>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</si>
  <si>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</si>
  <si>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</si>
  <si>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</si>
  <si>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</si>
  <si>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</si>
  <si>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</si>
  <si>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</si>
  <si>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</si>
  <si>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</si>
  <si>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</si>
  <si>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</si>
  <si>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</si>
  <si>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</si>
  <si>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</si>
  <si>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</si>
  <si>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</si>
  <si>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</si>
  <si>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</si>
  <si>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</si>
  <si>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</si>
  <si>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</si>
  <si>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</si>
  <si>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</si>
  <si>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</si>
  <si>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</si>
  <si>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</si>
  <si>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</si>
  <si>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</si>
  <si>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</si>
  <si>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</si>
  <si>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</si>
  <si>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</si>
  <si>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</si>
  <si>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</si>
  <si>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</si>
  <si>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</si>
  <si>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</si>
  <si>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</si>
  <si>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</si>
  <si>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</si>
  <si>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</si>
  <si>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</si>
  <si>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</si>
  <si>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</si>
  <si>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</si>
  <si>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</si>
  <si>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</si>
  <si>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</si>
  <si>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</si>
  <si>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</si>
  <si>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</si>
  <si>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</si>
  <si>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</si>
  <si>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</si>
  <si>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</si>
  <si>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</si>
  <si>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</si>
  <si>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</si>
  <si>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</si>
  <si>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</si>
  <si>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</si>
  <si>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</si>
  <si>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</si>
  <si>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</si>
  <si>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</si>
  <si>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</si>
  <si>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</si>
  <si>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</si>
  <si>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</si>
  <si>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</si>
  <si>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</si>
  <si>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</si>
  <si>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</si>
  <si>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</si>
  <si>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</si>
  <si>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</si>
  <si>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</si>
  <si>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</si>
  <si>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</si>
  <si>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</si>
  <si>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</si>
  <si>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</si>
  <si>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</si>
  <si>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</si>
  <si>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</si>
  <si>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</si>
  <si>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</si>
  <si>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</si>
  <si>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</si>
  <si>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</si>
  <si>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</si>
  <si>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</si>
  <si>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</si>
  <si>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</si>
  <si>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</si>
  <si>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</si>
  <si>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</si>
  <si>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</si>
  <si>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</si>
  <si>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</si>
  <si>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</si>
  <si>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</si>
  <si>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</si>
  <si>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</si>
  <si>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</si>
  <si>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</si>
  <si>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</si>
  <si>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</si>
  <si>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</si>
  <si>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</si>
  <si>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</si>
  <si>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</si>
  <si>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</si>
  <si>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</si>
  <si>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</si>
  <si>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</si>
  <si>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</si>
  <si>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</si>
  <si>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</si>
  <si>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</si>
  <si>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</si>
  <si>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</si>
  <si>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</si>
  <si>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</si>
  <si>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</si>
  <si>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</si>
  <si>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</si>
  <si>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</si>
  <si>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</si>
  <si>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</si>
  <si>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</si>
  <si>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</si>
  <si>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</si>
  <si>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</si>
  <si>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</si>
  <si>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</si>
  <si>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</si>
  <si>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</si>
  <si>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</si>
  <si>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</si>
  <si>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</si>
  <si>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</si>
  <si>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</si>
  <si>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</si>
  <si>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</si>
  <si>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</si>
  <si>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</si>
  <si>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</si>
  <si>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</si>
  <si>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</si>
  <si>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</si>
  <si>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</si>
  <si>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</si>
  <si>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</si>
  <si>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</si>
  <si>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</si>
  <si>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</si>
  <si>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</si>
  <si>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</si>
  <si>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</si>
  <si>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</si>
  <si>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</si>
  <si>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</si>
  <si>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</si>
  <si>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</si>
  <si>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</si>
  <si>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</si>
  <si>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</si>
  <si>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</si>
  <si>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</si>
  <si>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</si>
  <si>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</si>
  <si>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</si>
  <si>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</si>
  <si>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</si>
  <si>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</si>
  <si>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</si>
  <si>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</si>
  <si>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</si>
  <si>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</si>
  <si>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</si>
  <si>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</si>
  <si>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</si>
  <si>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</si>
  <si>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</si>
  <si>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</si>
  <si>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</si>
  <si>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</si>
  <si>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</si>
  <si>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</si>
  <si>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</si>
  <si>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</si>
  <si>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</si>
  <si>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</si>
  <si>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</si>
  <si>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</si>
  <si>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</si>
  <si>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</si>
  <si>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</si>
  <si>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</si>
  <si>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</si>
  <si>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</si>
  <si>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</si>
  <si>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</si>
  <si>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</si>
  <si>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</si>
  <si>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</si>
  <si>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</si>
  <si>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</si>
  <si>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</si>
  <si>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</si>
  <si>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</si>
  <si>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</si>
  <si>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</si>
  <si>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</si>
  <si>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</si>
  <si>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</si>
  <si>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</si>
  <si>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</si>
  <si>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</si>
  <si>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</si>
  <si>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</si>
  <si>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</si>
  <si>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</si>
  <si>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</si>
  <si>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</si>
  <si>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</si>
  <si>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</si>
  <si>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</si>
  <si>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</si>
  <si>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</si>
  <si>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</si>
  <si>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</si>
  <si>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</si>
  <si>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</si>
  <si>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</si>
  <si>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</si>
  <si>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</si>
  <si>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</si>
  <si>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</si>
  <si>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</si>
  <si>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</si>
  <si>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</si>
  <si>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</si>
  <si>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</si>
  <si>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</si>
  <si>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</si>
  <si>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</si>
  <si>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</si>
  <si>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</si>
  <si>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</si>
  <si>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</si>
  <si>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</si>
  <si>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</si>
  <si>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</si>
  <si>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</si>
  <si>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</si>
  <si>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</si>
  <si>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</si>
  <si>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</si>
  <si>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</si>
  <si>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</si>
  <si>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</si>
  <si>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</si>
  <si>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</si>
  <si>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</si>
  <si>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</si>
  <si>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</si>
  <si>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</si>
  <si>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</si>
  <si>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</si>
  <si>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</si>
  <si>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</si>
  <si>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</si>
  <si>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</si>
  <si>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</si>
  <si>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</si>
  <si>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</si>
  <si>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</si>
  <si>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</si>
  <si>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</si>
  <si>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</si>
  <si>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</si>
  <si>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</si>
  <si>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</si>
  <si>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</si>
  <si>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</si>
  <si>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</si>
  <si>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</si>
  <si>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</si>
  <si>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</si>
  <si>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</si>
  <si>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</si>
  <si>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</si>
  <si>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</si>
  <si>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</si>
  <si>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</si>
  <si>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</si>
  <si>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</si>
  <si>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</si>
  <si>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</si>
  <si>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</si>
  <si>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</si>
  <si>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</si>
  <si>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</si>
  <si>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</si>
  <si>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</si>
  <si>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</si>
  <si>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</si>
  <si>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</si>
  <si>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</si>
  <si>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</si>
  <si>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</si>
  <si>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</si>
  <si>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</si>
  <si>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</si>
  <si>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</si>
  <si>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</si>
  <si>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</si>
  <si>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</si>
  <si>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</si>
  <si>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</si>
  <si>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</si>
  <si>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</si>
  <si>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</si>
  <si>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</si>
  <si>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</si>
  <si>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</si>
  <si>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</si>
  <si>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</si>
  <si>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</si>
  <si>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</si>
  <si>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</si>
  <si>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</si>
  <si>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</si>
  <si>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</si>
  <si>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</si>
  <si>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</si>
  <si>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</si>
  <si>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</si>
  <si>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</si>
  <si>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</si>
  <si>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</si>
  <si>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</si>
  <si>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</si>
  <si>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</si>
  <si>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</si>
  <si>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</si>
  <si>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</si>
  <si>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</si>
  <si>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</si>
  <si>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</si>
  <si>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</si>
  <si>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</si>
  <si>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</si>
  <si>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</si>
  <si>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</si>
  <si>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</si>
  <si>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</si>
  <si>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</si>
  <si>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</si>
  <si>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</si>
  <si>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</si>
  <si>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</si>
  <si>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</si>
  <si>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</si>
  <si>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</si>
  <si>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</si>
  <si>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</si>
  <si>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</si>
  <si>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</si>
  <si>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</si>
  <si>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</si>
  <si>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</si>
  <si>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</si>
  <si>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</si>
  <si>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</si>
  <si>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</si>
  <si>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</si>
  <si>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</si>
  <si>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</si>
  <si>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</si>
  <si>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</si>
  <si>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</si>
  <si>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</si>
  <si>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</si>
  <si>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</si>
  <si>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</si>
  <si>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</si>
  <si>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</si>
  <si>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</si>
  <si>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</si>
  <si>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</si>
  <si>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</si>
  <si>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</si>
  <si>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</si>
  <si>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</si>
  <si>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</si>
  <si>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</si>
  <si>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</si>
  <si>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</si>
  <si>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</si>
  <si>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</si>
  <si>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</si>
  <si>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</si>
  <si>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</si>
  <si>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</si>
  <si>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</si>
  <si>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</si>
  <si>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</si>
  <si>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</si>
  <si>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</si>
  <si>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</si>
  <si>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</si>
  <si>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</si>
  <si>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</si>
  <si>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</si>
  <si>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</si>
  <si>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</si>
  <si>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</si>
  <si>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</si>
  <si>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</si>
  <si>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</si>
  <si>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</si>
  <si>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</si>
  <si>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</si>
  <si>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</si>
  <si>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</si>
  <si>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</si>
  <si>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</si>
  <si>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</si>
  <si>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</si>
  <si>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</si>
  <si>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</si>
  <si>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</si>
  <si>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</si>
  <si>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</si>
  <si>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</si>
  <si>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</si>
  <si>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</si>
  <si>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</si>
  <si>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</si>
  <si>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</si>
  <si>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</si>
  <si>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</si>
  <si>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</si>
  <si>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</si>
  <si>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</si>
  <si>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</si>
  <si>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</si>
  <si>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</si>
  <si>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</si>
  <si>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</si>
  <si>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</si>
  <si>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</si>
  <si>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</si>
  <si>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</si>
  <si>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</si>
  <si>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</si>
  <si>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</si>
  <si>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</si>
  <si>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</si>
  <si>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</si>
  <si>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</si>
  <si>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</si>
  <si>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</si>
  <si>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</si>
  <si>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</si>
  <si>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</si>
  <si>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</si>
  <si>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</si>
  <si>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</si>
  <si>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</si>
  <si>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</si>
  <si>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</si>
  <si>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</si>
  <si>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</si>
  <si>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</si>
  <si>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</si>
  <si>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</si>
  <si>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</si>
  <si>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</si>
  <si>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</si>
  <si>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</si>
  <si>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</si>
  <si>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</si>
  <si>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</si>
  <si>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</si>
  <si>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</si>
  <si>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</si>
  <si>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</si>
  <si>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</si>
  <si>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</si>
  <si>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</si>
  <si>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</si>
  <si>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</si>
  <si>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</si>
  <si>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</si>
  <si>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</si>
  <si>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</si>
  <si>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</si>
  <si>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</si>
  <si>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</si>
  <si>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</si>
  <si>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</si>
  <si>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</si>
  <si>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</si>
  <si>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</si>
  <si>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</si>
  <si>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</si>
  <si>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</si>
  <si>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</si>
  <si>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</si>
  <si>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</si>
  <si>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</si>
  <si>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</si>
  <si>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</si>
  <si>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</si>
  <si>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</si>
  <si>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</si>
  <si>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</si>
  <si>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</si>
  <si>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</si>
  <si>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</si>
  <si>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</si>
  <si>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</si>
  <si>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</si>
  <si>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</si>
  <si>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</si>
  <si>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</si>
  <si>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</si>
  <si>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</si>
  <si>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</si>
  <si>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</si>
  <si>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</si>
  <si>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</si>
  <si>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</si>
  <si>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</si>
  <si>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</si>
  <si>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</si>
  <si>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</si>
  <si>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</si>
  <si>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</si>
  <si>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</si>
  <si>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</si>
  <si>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</si>
  <si>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</si>
  <si>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</si>
  <si>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</si>
  <si>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</si>
  <si>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</si>
  <si>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</si>
  <si>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</si>
  <si>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</si>
  <si>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</si>
  <si>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</si>
  <si>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</si>
  <si>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</si>
  <si>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</si>
  <si>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</si>
  <si>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</si>
  <si>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</si>
  <si>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</si>
  <si>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</si>
  <si>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</si>
  <si>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</si>
  <si>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</si>
  <si>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</si>
  <si>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</si>
  <si>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</si>
  <si>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</si>
  <si>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</si>
  <si>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</si>
  <si>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</si>
  <si>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</si>
  <si>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</si>
  <si>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</si>
  <si>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</si>
  <si>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</si>
  <si>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</si>
  <si>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</si>
  <si>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</si>
  <si>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</si>
  <si>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</si>
  <si>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</si>
  <si>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</si>
  <si>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</si>
  <si>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</si>
  <si>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</si>
  <si>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</si>
  <si>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</si>
  <si>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</si>
  <si>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</si>
  <si>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</si>
  <si>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</si>
  <si>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</si>
  <si>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</si>
  <si>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</si>
  <si>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</si>
  <si>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</si>
  <si>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</si>
  <si>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</si>
  <si>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</si>
  <si>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</si>
  <si>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</si>
  <si>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</si>
  <si>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</si>
  <si>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</si>
  <si>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</si>
  <si>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</si>
  <si>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</si>
  <si>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</si>
  <si>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</si>
  <si>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</si>
  <si>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</si>
  <si>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</si>
  <si>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</si>
  <si>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</si>
  <si>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</si>
  <si>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</si>
  <si>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</si>
  <si>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</si>
  <si>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</si>
  <si>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</si>
  <si>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</si>
  <si>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</si>
  <si>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</si>
  <si>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</si>
  <si>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</si>
  <si>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</si>
  <si>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</si>
  <si>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</si>
  <si>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</si>
  <si>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</si>
  <si>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</si>
  <si>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</si>
  <si>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</si>
  <si>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</si>
  <si>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</si>
  <si>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</si>
  <si>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</si>
  <si>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</si>
  <si>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</si>
  <si>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</si>
  <si>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</si>
  <si>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</si>
  <si>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</si>
  <si>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</si>
  <si>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</si>
  <si>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</si>
  <si>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</si>
  <si>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</si>
  <si>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</si>
  <si>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</si>
  <si>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</si>
  <si>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</si>
  <si>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</si>
  <si>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</si>
  <si>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</si>
  <si>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</si>
  <si>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</si>
  <si>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</si>
  <si>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</si>
  <si>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</si>
  <si>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</si>
  <si>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</si>
  <si>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</si>
  <si>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</si>
  <si>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</si>
  <si>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</si>
  <si>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</si>
  <si>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</si>
  <si>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</si>
  <si>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</si>
  <si>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</si>
  <si>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</si>
  <si>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</si>
  <si>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</si>
  <si>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</si>
  <si>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</si>
  <si>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</si>
  <si>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</si>
  <si>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</si>
  <si>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</si>
  <si>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</si>
  <si>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</si>
  <si>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</si>
  <si>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</si>
  <si>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</si>
  <si>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</si>
  <si>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</si>
  <si>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</si>
  <si>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</si>
  <si>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</si>
  <si>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</si>
  <si>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</si>
  <si>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</si>
  <si>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</si>
  <si>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</si>
  <si>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</si>
  <si>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</si>
  <si>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</si>
  <si>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</si>
  <si>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</si>
  <si>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</si>
  <si>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</si>
  <si>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</si>
  <si>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</si>
  <si>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</si>
  <si>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</si>
  <si>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</si>
  <si>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</si>
  <si>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</si>
  <si>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</si>
  <si>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</si>
  <si>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</si>
  <si>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</si>
  <si>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</si>
  <si>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</si>
  <si>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</si>
  <si>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</si>
  <si>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</si>
  <si>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</si>
  <si>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</si>
  <si>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</si>
  <si>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</si>
  <si>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</si>
  <si>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</si>
  <si>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</si>
  <si>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</si>
  <si>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</si>
  <si>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</si>
  <si>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</si>
  <si>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</si>
  <si>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</si>
  <si>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</si>
  <si>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</si>
  <si>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</si>
  <si>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</si>
  <si>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</si>
  <si>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</si>
  <si>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</si>
  <si>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</si>
  <si>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</si>
  <si>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</si>
  <si>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</si>
  <si>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</si>
  <si>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</si>
  <si>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</si>
  <si>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</si>
  <si>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</si>
  <si>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</si>
  <si>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</si>
  <si>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</si>
  <si>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</si>
  <si>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</si>
  <si>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</si>
  <si>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</si>
  <si>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</si>
  <si>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</si>
  <si>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</si>
  <si>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</si>
  <si>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</si>
  <si>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</si>
  <si>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</si>
  <si>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</si>
  <si>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</si>
  <si>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</si>
  <si>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</si>
  <si>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</si>
  <si>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</si>
  <si>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</si>
  <si>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</si>
  <si>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</si>
  <si>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</si>
  <si>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</si>
  <si>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</si>
  <si>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</si>
  <si>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</si>
  <si>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</si>
  <si>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</si>
  <si>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</si>
  <si>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</si>
  <si>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</si>
  <si>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</si>
  <si>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</si>
  <si>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</si>
  <si>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</si>
  <si>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</si>
  <si>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</si>
  <si>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</si>
  <si>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</si>
  <si>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</si>
  <si>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</si>
  <si>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</si>
  <si>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</si>
  <si>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</si>
  <si>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</si>
  <si>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</si>
  <si>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</si>
  <si>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</si>
  <si>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</si>
  <si>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</si>
  <si>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</si>
  <si>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</si>
  <si>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</si>
  <si>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</si>
  <si>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</si>
  <si>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</si>
  <si>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</si>
  <si>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</si>
  <si>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</si>
  <si>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</si>
  <si>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</si>
  <si>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</si>
  <si>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</si>
  <si>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</si>
  <si>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</si>
  <si>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</si>
  <si>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</si>
  <si>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</si>
  <si>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</si>
  <si>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</si>
  <si>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</si>
  <si>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</si>
  <si>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</si>
  <si>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</si>
  <si>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</si>
  <si>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</si>
  <si>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</si>
  <si>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</si>
  <si>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</si>
  <si>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</si>
  <si>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</si>
  <si>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</si>
  <si>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</si>
  <si>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</si>
  <si>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</si>
  <si>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</si>
  <si>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</si>
  <si>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</si>
  <si>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</si>
  <si>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</si>
  <si>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</si>
  <si>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</si>
  <si>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</si>
  <si>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</si>
  <si>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</si>
  <si>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</si>
  <si>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</si>
  <si>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</si>
  <si>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</si>
  <si>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</si>
  <si>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</si>
  <si>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</si>
  <si>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</si>
  <si>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</si>
  <si>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</si>
  <si>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</si>
  <si>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</si>
  <si>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</si>
  <si>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</si>
  <si>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</si>
  <si>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</si>
  <si>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</si>
  <si>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</si>
  <si>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</si>
  <si>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</si>
  <si>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</si>
  <si>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</si>
  <si>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</si>
  <si>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</si>
  <si>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</si>
  <si>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</si>
  <si>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</si>
  <si>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</si>
  <si>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</si>
  <si>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</si>
  <si>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</si>
  <si>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</si>
  <si>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</si>
  <si>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</si>
  <si>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</si>
  <si>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</si>
  <si>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</si>
  <si>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</si>
  <si>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</si>
  <si>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</si>
  <si>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</si>
  <si>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</si>
  <si>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</si>
  <si>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</si>
  <si>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</si>
  <si>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</si>
  <si>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</si>
  <si>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</si>
  <si>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</si>
  <si>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</si>
  <si>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</si>
  <si>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</si>
  <si>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</si>
  <si>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</si>
  <si>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</si>
  <si>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</si>
  <si>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</si>
  <si>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</si>
  <si>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</si>
  <si>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</si>
  <si>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</si>
  <si>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</si>
  <si>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</si>
  <si>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</si>
  <si>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</si>
  <si>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</si>
  <si>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</si>
  <si>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</si>
  <si>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</si>
  <si>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</si>
  <si>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</si>
  <si>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</si>
  <si>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</si>
  <si>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</si>
  <si>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</si>
  <si>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</si>
  <si>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</si>
  <si>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</si>
  <si>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</si>
  <si>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</si>
  <si>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</si>
  <si>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</si>
  <si>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</si>
  <si>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</si>
  <si>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</si>
  <si>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</si>
  <si>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</si>
  <si>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</si>
  <si>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</si>
  <si>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</si>
  <si>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</si>
  <si>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</si>
  <si>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</si>
  <si>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</si>
  <si>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</si>
  <si>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</si>
  <si>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</si>
  <si>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</si>
  <si>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</si>
  <si>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</si>
  <si>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</si>
  <si>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</si>
  <si>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</si>
  <si>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</si>
  <si>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</si>
  <si>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</si>
  <si>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</si>
  <si>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</si>
  <si>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</si>
  <si>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</si>
  <si>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</si>
  <si>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</si>
  <si>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</si>
  <si>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</si>
  <si>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</si>
  <si>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</si>
  <si>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</si>
  <si>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</si>
  <si>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</si>
  <si>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</si>
  <si>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</si>
  <si>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</si>
  <si>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</si>
  <si>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</si>
  <si>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</si>
  <si>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</si>
  <si>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</si>
  <si>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</si>
  <si>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</si>
  <si>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</si>
  <si>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</si>
  <si>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</si>
  <si>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</si>
  <si>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</si>
  <si>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</si>
  <si>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</si>
  <si>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</si>
  <si>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</si>
  <si>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</si>
  <si>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</si>
  <si>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</si>
  <si>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</si>
  <si>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</si>
  <si>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</si>
  <si>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</si>
  <si>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</si>
  <si>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</si>
  <si>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</si>
  <si>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</si>
  <si>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</si>
  <si>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</si>
  <si>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</si>
  <si>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</si>
  <si>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</si>
  <si>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</si>
  <si>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</si>
  <si>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</si>
  <si>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</si>
  <si>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</si>
  <si>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</si>
  <si>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</si>
  <si>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</si>
  <si>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</si>
  <si>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</si>
  <si>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</si>
  <si>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</si>
  <si>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</si>
  <si>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</si>
  <si>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</si>
  <si>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</si>
  <si>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</si>
  <si>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</si>
  <si>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</si>
  <si>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</si>
  <si>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</si>
  <si>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</si>
  <si>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</si>
  <si>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</si>
  <si>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</si>
  <si>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</si>
  <si>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</si>
  <si>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</si>
  <si>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</si>
  <si>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</si>
  <si>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</si>
  <si>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</si>
  <si>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</si>
  <si>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</si>
  <si>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</si>
  <si>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</si>
  <si>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</si>
  <si>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</si>
  <si>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</si>
  <si>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</si>
  <si>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</si>
  <si>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</si>
  <si>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</si>
  <si>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</si>
  <si>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</si>
  <si>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</si>
  <si>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</si>
  <si>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</si>
  <si>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</si>
  <si>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</si>
  <si>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</si>
  <si>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</si>
  <si>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</si>
  <si>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</si>
  <si>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</si>
  <si>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</si>
  <si>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</si>
  <si>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</si>
  <si>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</si>
  <si>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</si>
  <si>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</si>
  <si>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</si>
  <si>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</si>
  <si>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</si>
  <si>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</si>
  <si>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</si>
  <si>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</si>
  <si>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</si>
  <si>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</si>
  <si>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</si>
  <si>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</si>
  <si>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</si>
  <si>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</si>
  <si>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</si>
  <si>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</si>
  <si>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</si>
  <si>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</si>
  <si>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</si>
  <si>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</si>
  <si>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</si>
  <si>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</si>
  <si>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</si>
  <si>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</si>
  <si>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</si>
  <si>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</si>
  <si>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</si>
  <si>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</si>
  <si>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</si>
  <si>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</si>
  <si>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</si>
  <si>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</si>
  <si>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</si>
  <si>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</si>
  <si>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</si>
  <si>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</si>
  <si>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</si>
  <si>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</si>
  <si>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</si>
  <si>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</si>
  <si>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</si>
  <si>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</si>
  <si>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</si>
  <si>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</si>
  <si>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</si>
  <si>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</si>
  <si>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</si>
  <si>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</si>
  <si>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</si>
  <si>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</si>
  <si>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</si>
  <si>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</si>
  <si>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</si>
  <si>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</si>
  <si>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</si>
  <si>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</si>
  <si>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</si>
  <si>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</si>
  <si>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</si>
  <si>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</si>
  <si>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</si>
  <si>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</si>
  <si>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</si>
  <si>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</si>
  <si>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</si>
  <si>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</si>
  <si>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</si>
  <si>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</si>
  <si>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</si>
  <si>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</si>
  <si>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</si>
  <si>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</si>
  <si>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</si>
  <si>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</si>
  <si>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</si>
  <si>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</si>
  <si>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</si>
  <si>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</si>
  <si>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</si>
  <si>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</si>
  <si>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</si>
  <si>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</si>
  <si>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</si>
  <si>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</si>
  <si>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</si>
  <si>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</si>
  <si>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</si>
  <si>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</si>
  <si>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</si>
  <si>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</si>
  <si>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</si>
  <si>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</si>
  <si>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</si>
  <si>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</si>
  <si>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</si>
  <si>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</si>
  <si>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</si>
  <si>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</si>
  <si>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</si>
  <si>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</si>
  <si>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</si>
  <si>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</si>
  <si>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</si>
  <si>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</si>
  <si>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</si>
  <si>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</si>
  <si>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</si>
  <si>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</si>
  <si>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</si>
  <si>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</si>
  <si>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</si>
  <si>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</si>
  <si>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</si>
  <si>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</si>
  <si>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</si>
  <si>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</si>
  <si>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</si>
  <si>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</si>
  <si>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</si>
  <si>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</si>
  <si>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</si>
  <si>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</si>
  <si>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</si>
  <si>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</si>
  <si>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</si>
  <si>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</si>
  <si>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</si>
  <si>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</si>
  <si>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</si>
  <si>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</si>
  <si>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</si>
  <si>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</si>
  <si>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</si>
  <si>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</si>
  <si>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</si>
  <si>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</si>
  <si>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</si>
  <si>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</si>
  <si>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</si>
  <si>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</si>
  <si>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</si>
  <si>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</si>
  <si>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</si>
  <si>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</si>
  <si>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</si>
  <si>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</si>
  <si>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</si>
  <si>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</si>
  <si>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</si>
  <si>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</si>
  <si>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</si>
  <si>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</si>
  <si>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</si>
  <si>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</si>
  <si>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</si>
  <si>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</si>
  <si>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</si>
  <si>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</si>
  <si>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</si>
  <si>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</si>
  <si>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</si>
  <si>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</si>
  <si>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</si>
  <si>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</si>
  <si>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</si>
  <si>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</si>
  <si>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</si>
  <si>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</si>
  <si>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</si>
  <si>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</si>
  <si>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</si>
  <si>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</si>
  <si>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</si>
  <si>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</si>
  <si>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</si>
  <si>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</si>
  <si>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</si>
  <si>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</si>
  <si>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</si>
  <si>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</si>
  <si>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</si>
  <si>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</si>
  <si>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</si>
  <si>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</si>
  <si>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</si>
  <si>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</si>
  <si>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</si>
  <si>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</si>
  <si>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</si>
  <si>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</si>
  <si>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</si>
  <si>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</si>
  <si>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</si>
  <si>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</si>
  <si>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</si>
  <si>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</si>
  <si>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</si>
  <si>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</si>
  <si>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</si>
  <si>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</si>
  <si>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</si>
  <si>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</si>
  <si>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</si>
  <si>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</si>
  <si>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</si>
  <si>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</si>
  <si>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</si>
  <si>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</si>
  <si>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</si>
  <si>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</si>
  <si>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</si>
  <si>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</si>
  <si>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</si>
  <si>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</si>
  <si>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</si>
  <si>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</si>
  <si>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</si>
  <si>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</si>
  <si>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</si>
  <si>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</si>
  <si>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</si>
  <si>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</si>
  <si>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</si>
  <si>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</si>
  <si>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</si>
  <si>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</si>
  <si>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</si>
  <si>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</si>
  <si>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</si>
  <si>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</si>
  <si>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</si>
  <si>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</si>
  <si>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</si>
  <si>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</si>
  <si>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</si>
  <si>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</si>
  <si>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</si>
  <si>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</si>
  <si>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</si>
  <si>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</si>
  <si>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</si>
  <si>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</si>
  <si>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</si>
  <si>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</si>
  <si>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</si>
  <si>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</si>
  <si>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</si>
  <si>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</si>
  <si>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</si>
  <si>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</si>
  <si>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</si>
  <si>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</si>
  <si>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</si>
  <si>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</si>
  <si>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</si>
  <si>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</si>
  <si>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</si>
  <si>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</si>
  <si>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</si>
  <si>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</si>
  <si>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</si>
  <si>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</si>
  <si>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</si>
  <si>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</si>
  <si>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</si>
  <si>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</si>
  <si>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</si>
  <si>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</si>
  <si>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</si>
  <si>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</si>
  <si>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</si>
  <si>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</si>
  <si>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</si>
  <si>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</si>
  <si>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</si>
  <si>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</si>
  <si>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</si>
  <si>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</si>
  <si>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</si>
  <si>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</si>
  <si>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</si>
  <si>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</si>
  <si>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</si>
  <si>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</si>
  <si>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</si>
  <si>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</si>
  <si>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</si>
  <si>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</si>
  <si>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</si>
  <si>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</si>
  <si>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</si>
  <si>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</si>
  <si>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</si>
  <si>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</si>
  <si>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</si>
  <si>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</si>
  <si>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</si>
  <si>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</si>
  <si>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</si>
  <si>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</si>
  <si>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</si>
  <si>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</si>
  <si>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</si>
  <si>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</si>
  <si>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</si>
  <si>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</si>
  <si>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</si>
  <si>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</si>
  <si>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</si>
  <si>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</si>
  <si>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</si>
  <si>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</si>
  <si>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</si>
  <si>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</si>
  <si>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</si>
  <si>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</si>
  <si>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</si>
  <si>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</si>
  <si>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</si>
  <si>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</si>
  <si>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</si>
  <si>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</si>
  <si>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</si>
  <si>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</si>
  <si>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</si>
  <si>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</si>
  <si>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</si>
  <si>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</si>
  <si>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</si>
  <si>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</si>
  <si>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</si>
  <si>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</si>
  <si>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</si>
  <si>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</si>
  <si>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</si>
  <si>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</si>
  <si>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</si>
  <si>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</si>
  <si>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</si>
  <si>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</si>
  <si>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</si>
  <si>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</si>
  <si>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</si>
  <si>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</si>
  <si>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</si>
  <si>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</si>
  <si>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</si>
  <si>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</si>
  <si>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</si>
  <si>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</si>
  <si>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</si>
  <si>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</si>
  <si>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</si>
  <si>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</si>
  <si>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</si>
  <si>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</si>
  <si>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</si>
  <si>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</si>
  <si>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</si>
  <si>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</si>
  <si>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</si>
  <si>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</si>
  <si>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</si>
  <si>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</si>
  <si>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</si>
  <si>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</si>
  <si>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</si>
  <si>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</si>
  <si>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</si>
  <si>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</si>
  <si>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</si>
  <si>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</si>
  <si>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</si>
  <si>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</si>
  <si>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</si>
  <si>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</si>
  <si>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</si>
  <si>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</si>
  <si>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</si>
  <si>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</si>
  <si>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</si>
  <si>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</si>
  <si>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</si>
  <si>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</si>
  <si>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</si>
  <si>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</si>
  <si>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</si>
  <si>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</si>
  <si>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</si>
  <si>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</si>
  <si>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</si>
  <si>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</si>
  <si>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</si>
  <si>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</si>
  <si>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</si>
  <si>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</si>
  <si>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</si>
  <si>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</si>
  <si>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</si>
  <si>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</si>
  <si>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</si>
  <si>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</si>
  <si>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</si>
  <si>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</si>
  <si>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</si>
  <si>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</si>
  <si>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</si>
  <si>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</si>
  <si>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</si>
  <si>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</si>
  <si>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</si>
  <si>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</si>
  <si>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</si>
  <si>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</si>
  <si>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</si>
  <si>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</si>
  <si>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</si>
  <si>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</si>
  <si>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</si>
  <si>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</si>
  <si>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</si>
  <si>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</si>
  <si>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</si>
  <si>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</si>
  <si>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</si>
  <si>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</si>
  <si>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</si>
  <si>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</si>
  <si>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</si>
  <si>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</si>
  <si>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</si>
  <si>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</si>
  <si>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</si>
  <si>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</si>
  <si>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</si>
  <si>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</si>
  <si>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</si>
  <si>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</si>
  <si>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</si>
  <si>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</si>
  <si>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</si>
  <si>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</si>
  <si>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</si>
  <si>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</si>
  <si>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</si>
  <si>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</si>
  <si>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</si>
  <si>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</si>
  <si>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</si>
  <si>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</si>
  <si>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</si>
  <si>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</si>
  <si>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</si>
  <si>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</si>
  <si>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</si>
  <si>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</si>
  <si>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</si>
  <si>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</si>
  <si>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</si>
  <si>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</si>
  <si>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</si>
  <si>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</si>
  <si>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</si>
  <si>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</si>
  <si>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</si>
  <si>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</si>
  <si>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</si>
  <si>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</si>
  <si>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</si>
  <si>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</si>
  <si>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</si>
  <si>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</si>
  <si>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</si>
  <si>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</si>
  <si>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</si>
  <si>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</si>
  <si>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</si>
  <si>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</si>
  <si>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</si>
  <si>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</si>
  <si>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</si>
  <si>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</si>
  <si>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</si>
  <si>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</si>
  <si>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</si>
  <si>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</si>
  <si>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</si>
  <si>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</si>
  <si>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</si>
  <si>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</si>
  <si>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</si>
  <si>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</si>
  <si>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</si>
  <si>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</si>
  <si>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</si>
  <si>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</si>
  <si>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</si>
  <si>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</si>
  <si>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</si>
  <si>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</si>
  <si>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</si>
  <si>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</si>
  <si>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</si>
  <si>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</si>
  <si>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</si>
  <si>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</si>
  <si>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</si>
  <si>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</si>
  <si>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</si>
  <si>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</si>
  <si>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</si>
  <si>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</si>
  <si>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</si>
  <si>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</si>
  <si>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</si>
  <si>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</si>
  <si>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</si>
  <si>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</si>
  <si>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</si>
  <si>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</si>
  <si>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</si>
  <si>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</si>
  <si>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</si>
  <si>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</si>
  <si>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</si>
  <si>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</si>
  <si>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</si>
  <si>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</si>
  <si>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</si>
  <si>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</si>
  <si>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</si>
  <si>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</si>
  <si>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</si>
  <si>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</si>
  <si>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</si>
  <si>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</si>
  <si>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</si>
  <si>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</si>
  <si>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</si>
  <si>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</si>
  <si>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</si>
  <si>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</si>
  <si>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</si>
  <si>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</si>
  <si>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</si>
  <si>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</si>
  <si>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</si>
  <si>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</si>
  <si>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</si>
  <si>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</si>
  <si>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</si>
  <si>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</si>
  <si>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</si>
  <si>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</si>
  <si>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</si>
  <si>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</si>
  <si>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</si>
  <si>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</si>
  <si>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</si>
  <si>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</si>
  <si>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</si>
  <si>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</si>
  <si>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</si>
  <si>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</si>
  <si>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</si>
  <si>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</si>
  <si>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</si>
  <si>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</si>
  <si>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</si>
  <si>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</si>
  <si>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</si>
  <si>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</si>
  <si>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</si>
  <si>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</si>
  <si>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</si>
  <si>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</si>
  <si>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</si>
  <si>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</si>
  <si>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</si>
  <si>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</si>
  <si>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</si>
  <si>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</si>
  <si>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</si>
  <si>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</si>
  <si>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</si>
  <si>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</si>
  <si>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</si>
  <si>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</si>
  <si>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</si>
  <si>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</si>
  <si>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</si>
  <si>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</si>
  <si>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</si>
  <si>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</si>
  <si>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</si>
  <si>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</si>
  <si>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</si>
  <si>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</si>
  <si>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</si>
  <si>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</si>
  <si>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</si>
  <si>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</si>
  <si>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</si>
  <si>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</si>
  <si>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</si>
  <si>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</si>
  <si>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</si>
  <si>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</si>
  <si>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</si>
  <si>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</si>
  <si>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</si>
  <si>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</si>
  <si>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</si>
  <si>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</si>
  <si>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</si>
  <si>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</si>
  <si>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</si>
  <si>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</si>
  <si>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</si>
  <si>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</si>
  <si>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</si>
  <si>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</si>
  <si>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</si>
  <si>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</si>
  <si>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</si>
  <si>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</si>
  <si>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</si>
  <si>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</si>
  <si>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</si>
  <si>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</si>
  <si>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</si>
  <si>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</si>
  <si>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</si>
  <si>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</si>
  <si>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</si>
  <si>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</si>
  <si>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</si>
  <si>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</si>
  <si>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</si>
  <si>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</si>
  <si>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</si>
  <si>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</si>
  <si>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</si>
  <si>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</si>
  <si>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</si>
  <si>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</si>
  <si>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</si>
  <si>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</si>
  <si>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</si>
  <si>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</si>
  <si>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</si>
  <si>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</si>
  <si>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</si>
  <si>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</si>
  <si>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</si>
  <si>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</si>
  <si>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</si>
  <si>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</si>
  <si>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</si>
  <si>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</si>
  <si>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</si>
  <si>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</si>
  <si>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</si>
  <si>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</si>
  <si>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</si>
  <si>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</si>
  <si>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</si>
  <si>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</si>
  <si>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</si>
  <si>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</si>
  <si>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</si>
  <si>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</si>
  <si>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</si>
  <si>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</si>
  <si>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</si>
  <si>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</si>
  <si>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</si>
  <si>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</si>
  <si>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</si>
  <si>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</si>
  <si>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</si>
  <si>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</si>
  <si>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</si>
  <si>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</si>
  <si>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</si>
  <si>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</si>
  <si>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</si>
  <si>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</si>
  <si>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</si>
  <si>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</si>
  <si>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</si>
  <si>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</si>
  <si>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</si>
  <si>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</si>
  <si>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</si>
  <si>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</si>
  <si>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</si>
  <si>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</si>
  <si>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</si>
  <si>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</si>
  <si>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</si>
  <si>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</si>
  <si>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</si>
  <si>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</si>
  <si>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</si>
  <si>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</si>
  <si>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</si>
  <si>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</si>
  <si>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</si>
  <si>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</si>
  <si>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</si>
  <si>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</si>
  <si>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</si>
  <si>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</si>
  <si>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</si>
  <si>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</si>
  <si>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</si>
  <si>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</si>
  <si>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</si>
  <si>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</si>
  <si>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</si>
  <si>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</si>
  <si>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</si>
  <si>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</si>
  <si>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</si>
  <si>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</si>
  <si>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</si>
  <si>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</si>
  <si>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</si>
  <si>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</si>
  <si>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</si>
  <si>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</si>
  <si>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</si>
  <si>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</si>
  <si>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</si>
  <si>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</si>
  <si>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</si>
  <si>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</si>
  <si>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</si>
  <si>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</si>
  <si>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</si>
  <si>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</si>
  <si>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</si>
  <si>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</si>
  <si>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</si>
  <si>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</si>
  <si>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</si>
  <si>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</si>
  <si>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</si>
  <si>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</si>
  <si>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</si>
  <si>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</si>
  <si>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</si>
  <si>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</si>
  <si>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</si>
  <si>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</si>
  <si>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</si>
  <si>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</si>
  <si>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</si>
  <si>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</si>
  <si>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</si>
  <si>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</si>
  <si>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</si>
  <si>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</si>
  <si>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</si>
  <si>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</si>
  <si>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</si>
  <si>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</si>
  <si>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</si>
  <si>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</si>
  <si>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</si>
  <si>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</si>
  <si>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</si>
  <si>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</si>
  <si>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</si>
  <si>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</si>
  <si>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</si>
  <si>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</si>
  <si>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</si>
  <si>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</si>
  <si>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</si>
  <si>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</si>
  <si>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</si>
  <si>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</si>
  <si>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</si>
  <si>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</si>
  <si>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</si>
  <si>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</si>
  <si>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</si>
  <si>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</si>
  <si>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</si>
  <si>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</si>
  <si>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</si>
  <si>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</si>
  <si>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</si>
  <si>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</si>
  <si>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</si>
  <si>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</si>
  <si>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</si>
  <si>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</si>
  <si>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</si>
  <si>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</si>
  <si>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</si>
  <si>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</si>
  <si>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</si>
  <si>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</si>
  <si>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</si>
  <si>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</si>
  <si>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</si>
  <si>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</si>
  <si>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</si>
  <si>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</si>
  <si>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</si>
  <si>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</si>
  <si>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</si>
  <si>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</si>
  <si>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</si>
  <si>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</si>
  <si>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</si>
  <si>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</si>
  <si>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</si>
  <si>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</si>
  <si>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</si>
  <si>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</si>
  <si>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</si>
  <si>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</si>
  <si>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</si>
  <si>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</si>
  <si>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</si>
  <si>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</si>
  <si>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</si>
  <si>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</si>
  <si>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</si>
  <si>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</si>
  <si>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</si>
  <si>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</si>
  <si>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</si>
  <si>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</si>
  <si>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</si>
  <si>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</si>
  <si>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</si>
  <si>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</si>
  <si>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</si>
  <si>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</si>
  <si>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</si>
  <si>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</si>
  <si>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</si>
  <si>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</si>
  <si>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</si>
  <si>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</si>
  <si>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</si>
  <si>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</si>
  <si>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</si>
  <si>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</si>
  <si>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</si>
  <si>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</si>
  <si>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</si>
  <si>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</si>
  <si>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</si>
  <si>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</si>
  <si>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</si>
  <si>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</si>
  <si>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</si>
  <si>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</si>
  <si>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</si>
  <si>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</si>
  <si>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</si>
  <si>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</si>
  <si>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</si>
  <si>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</si>
  <si>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</si>
  <si>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</si>
  <si>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</si>
  <si>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</si>
  <si>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</si>
  <si>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</si>
  <si>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</si>
  <si>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</si>
  <si>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</si>
  <si>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</si>
  <si>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</si>
  <si>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</si>
  <si>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</si>
  <si>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</si>
  <si>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</si>
  <si>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</si>
  <si>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</si>
  <si>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</si>
  <si>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</si>
  <si>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</si>
  <si>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</si>
  <si>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</si>
  <si>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</si>
  <si>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</si>
  <si>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</si>
  <si>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</si>
  <si>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</si>
  <si>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</si>
  <si>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</si>
  <si>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</si>
  <si>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</si>
  <si>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</si>
  <si>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</si>
  <si>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</si>
  <si>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</si>
  <si>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</si>
  <si>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</si>
  <si>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</si>
  <si>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</si>
  <si>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</si>
  <si>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</si>
  <si>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</si>
  <si>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</si>
  <si>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</si>
  <si>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</si>
  <si>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</si>
  <si>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</si>
  <si>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</si>
  <si>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</si>
  <si>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</si>
  <si>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</si>
  <si>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</si>
  <si>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</si>
  <si>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</si>
  <si>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</si>
  <si>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</si>
  <si>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</si>
  <si>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</si>
  <si>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</si>
  <si>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</si>
  <si>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</si>
  <si>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</si>
  <si>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</si>
  <si>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</si>
  <si>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</si>
  <si>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</si>
  <si>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</si>
  <si>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</si>
  <si>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</si>
  <si>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</si>
  <si>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</si>
  <si>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</si>
  <si>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</si>
  <si>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</si>
  <si>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</si>
  <si>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</si>
  <si>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</si>
  <si>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</si>
  <si>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</si>
  <si>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</si>
  <si>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</si>
  <si>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</si>
  <si>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</si>
  <si>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</si>
  <si>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</si>
  <si>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</si>
  <si>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</si>
  <si>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</si>
  <si>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</si>
  <si>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</si>
  <si>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</si>
  <si>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</si>
  <si>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</si>
  <si>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</si>
  <si>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</si>
  <si>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</si>
  <si>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</si>
  <si>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</si>
  <si>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</si>
  <si>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</si>
  <si>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</si>
  <si>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</si>
  <si>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</si>
  <si>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</si>
  <si>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</si>
  <si>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</si>
  <si>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</si>
  <si>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</si>
  <si>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</si>
  <si>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</si>
  <si>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</si>
  <si>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</si>
  <si>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</si>
  <si>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</si>
  <si>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</si>
  <si>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</si>
  <si>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</si>
  <si>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</si>
  <si>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</si>
  <si>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</si>
  <si>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</si>
  <si>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</si>
  <si>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</si>
  <si>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</si>
  <si>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</si>
  <si>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</si>
  <si>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</si>
  <si>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</si>
  <si>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</si>
  <si>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</si>
  <si>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</si>
  <si>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</si>
  <si>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</si>
  <si>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</si>
  <si>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</si>
  <si>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</si>
  <si>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</si>
  <si>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</si>
  <si>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</si>
  <si>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</si>
  <si>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</si>
  <si>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</si>
  <si>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</si>
  <si>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</si>
  <si>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</si>
  <si>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</si>
  <si>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</si>
  <si>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</si>
  <si>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</si>
  <si>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</si>
  <si>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</si>
  <si>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</si>
  <si>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</si>
  <si>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</si>
  <si>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</si>
  <si>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</si>
  <si>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</si>
  <si>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</si>
  <si>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</si>
  <si>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</si>
  <si>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</si>
  <si>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</si>
  <si>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</si>
  <si>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</si>
  <si>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</si>
  <si>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</si>
  <si>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</si>
  <si>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</si>
  <si>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</si>
  <si>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</si>
  <si>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</si>
  <si>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</si>
  <si>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</si>
  <si>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</si>
  <si>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</si>
  <si>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</si>
  <si>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</si>
  <si>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</si>
  <si>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</si>
  <si>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</si>
  <si>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</si>
  <si>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</si>
  <si>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</si>
  <si>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</si>
  <si>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</si>
  <si>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</si>
  <si>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</si>
  <si>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</si>
  <si>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</si>
  <si>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</si>
  <si>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</si>
  <si>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</si>
  <si>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</si>
  <si>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</si>
  <si>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</si>
  <si>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</si>
  <si>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</si>
  <si>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</si>
  <si>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</si>
  <si>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</si>
  <si>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</si>
  <si>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</si>
  <si>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</si>
  <si>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</si>
  <si>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</si>
  <si>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</si>
  <si>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</si>
  <si>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</si>
  <si>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</si>
  <si>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</si>
  <si>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</si>
  <si>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</si>
  <si>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</si>
  <si>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</si>
  <si>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</si>
  <si>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</si>
  <si>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</si>
  <si>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</si>
  <si>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</si>
  <si>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</si>
  <si>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</si>
  <si>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</si>
  <si>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</si>
  <si>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</si>
  <si>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</si>
  <si>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</si>
  <si>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</si>
  <si>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</si>
  <si>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</si>
  <si>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</si>
  <si>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</si>
  <si>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</si>
  <si>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</si>
  <si>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</si>
  <si>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</si>
  <si>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</si>
  <si>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</si>
  <si>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</si>
  <si>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</si>
  <si>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</si>
  <si>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</si>
  <si>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</si>
  <si>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</si>
  <si>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</si>
  <si>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</si>
  <si>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</si>
  <si>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</si>
  <si>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</si>
  <si>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</si>
  <si>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</si>
  <si>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</si>
  <si>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</si>
  <si>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</si>
  <si>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</si>
  <si>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</si>
  <si>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</si>
  <si>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</si>
  <si>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</si>
  <si>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</si>
  <si>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</si>
  <si>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</si>
  <si>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</si>
  <si>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</si>
  <si>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</si>
  <si>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</si>
  <si>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</si>
  <si>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</si>
  <si>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</si>
  <si>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</si>
  <si>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</si>
  <si>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</si>
  <si>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</si>
  <si>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</si>
  <si>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</si>
  <si>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</si>
  <si>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</si>
  <si>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</si>
  <si>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</si>
  <si>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</si>
  <si>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</si>
  <si>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</si>
  <si>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</si>
  <si>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</si>
  <si>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</si>
  <si>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</si>
  <si>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</si>
  <si>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</si>
  <si>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</si>
  <si>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</si>
  <si>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</si>
  <si>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</si>
  <si>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</si>
  <si>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</si>
  <si>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</si>
  <si>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</si>
  <si>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</si>
  <si>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</si>
  <si>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</si>
  <si>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</si>
  <si>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</si>
  <si>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</si>
  <si>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</si>
  <si>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</si>
  <si>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</si>
  <si>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</si>
  <si>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</si>
  <si>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</si>
  <si>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</si>
  <si>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</si>
  <si>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</si>
  <si>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</si>
  <si>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</si>
  <si>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</si>
  <si>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</si>
  <si>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</si>
  <si>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</si>
  <si>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</si>
  <si>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</si>
  <si>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</si>
  <si>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</si>
  <si>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</si>
  <si>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</si>
  <si>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</si>
  <si>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</si>
  <si>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</si>
  <si>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</si>
  <si>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</si>
  <si>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</si>
  <si>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</si>
  <si>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</si>
  <si>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</si>
  <si>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</si>
  <si>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</si>
  <si>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</si>
  <si>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</si>
  <si>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</si>
  <si>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</si>
  <si>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</si>
  <si>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</si>
  <si>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</si>
  <si>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</si>
  <si>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</si>
  <si>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</si>
  <si>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</si>
  <si>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</si>
  <si>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</si>
  <si>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</si>
  <si>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</si>
  <si>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</si>
  <si>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</si>
  <si>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</si>
  <si>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</si>
  <si>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</si>
  <si>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</si>
  <si>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</si>
  <si>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</si>
  <si>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</si>
  <si>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</si>
  <si>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</si>
  <si>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</si>
  <si>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</si>
  <si>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</si>
  <si>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</si>
  <si>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</si>
  <si>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</si>
  <si>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</si>
  <si>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</si>
  <si>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</si>
  <si>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</si>
  <si>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</si>
  <si>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</si>
  <si>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</si>
  <si>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</si>
  <si>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</si>
  <si>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</si>
  <si>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</si>
  <si>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</si>
  <si>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</si>
  <si>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</si>
  <si>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</si>
  <si>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</si>
  <si>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</si>
  <si>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</si>
  <si>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</si>
  <si>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</si>
  <si>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</si>
  <si>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</si>
  <si>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</si>
  <si>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</si>
  <si>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</si>
  <si>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</si>
  <si>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</si>
  <si>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</si>
  <si>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</si>
  <si>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</si>
  <si>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</si>
  <si>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</si>
  <si>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</si>
  <si>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</si>
  <si>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</si>
  <si>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</si>
  <si>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</si>
  <si>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</si>
  <si>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</si>
  <si>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</si>
  <si>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</si>
  <si>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</si>
  <si>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</si>
  <si>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</si>
  <si>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</si>
  <si>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</si>
  <si>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</si>
  <si>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</si>
  <si>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</si>
  <si>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</si>
  <si>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</si>
  <si>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</si>
  <si>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</si>
  <si>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</si>
  <si>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</si>
  <si>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</si>
  <si>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</si>
  <si>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</si>
  <si>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</si>
  <si>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</si>
  <si>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</si>
  <si>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</si>
  <si>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</si>
  <si>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</si>
  <si>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</si>
  <si>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</si>
  <si>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</si>
  <si>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</si>
  <si>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</si>
  <si>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</si>
  <si>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</si>
  <si>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</si>
  <si>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</si>
  <si>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</si>
  <si>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</si>
  <si>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</si>
  <si>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</si>
  <si>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</si>
  <si>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</si>
  <si>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</si>
  <si>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</si>
  <si>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</si>
  <si>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</si>
  <si>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</si>
  <si>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</si>
  <si>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</si>
  <si>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</si>
  <si>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</si>
  <si>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</si>
  <si>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</si>
  <si>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</si>
  <si>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</si>
  <si>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</si>
  <si>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</si>
  <si>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</si>
  <si>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</si>
  <si>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</si>
  <si>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</si>
  <si>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</si>
  <si>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</si>
  <si>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</si>
  <si>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</si>
  <si>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</si>
  <si>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</si>
  <si>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</si>
  <si>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</si>
  <si>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</si>
  <si>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</si>
  <si>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</si>
  <si>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</si>
  <si>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</si>
  <si>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</si>
  <si>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</si>
  <si>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</si>
  <si>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</si>
  <si>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</si>
  <si>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</si>
  <si>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</si>
  <si>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</si>
  <si>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</si>
  <si>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</si>
  <si>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</si>
  <si>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</si>
  <si>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</si>
  <si>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</si>
  <si>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</si>
  <si>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</si>
  <si>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</si>
  <si>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</si>
  <si>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</si>
  <si>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</si>
  <si>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</si>
  <si>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</si>
  <si>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</si>
  <si>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</si>
  <si>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</si>
  <si>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</si>
  <si>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</si>
  <si>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</si>
  <si>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</si>
  <si>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</si>
  <si>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</si>
  <si>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</si>
  <si>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</si>
  <si>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</si>
  <si>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</si>
  <si>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</si>
  <si>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</si>
  <si>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</si>
  <si>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</si>
  <si>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</si>
  <si>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</si>
  <si>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</si>
  <si>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</si>
  <si>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</si>
  <si>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</si>
  <si>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</si>
  <si>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</si>
  <si>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</si>
  <si>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</si>
  <si>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</si>
  <si>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</si>
  <si>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</si>
  <si>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</si>
  <si>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</si>
  <si>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</si>
  <si>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</si>
  <si>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</si>
  <si>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</si>
  <si>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</si>
  <si>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</si>
  <si>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</si>
  <si>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</si>
  <si>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</si>
  <si>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</si>
  <si>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</si>
  <si>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</si>
  <si>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</si>
  <si>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</si>
  <si>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</si>
  <si>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</si>
  <si>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</si>
  <si>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</si>
  <si>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</si>
  <si>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</si>
  <si>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</si>
  <si>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</si>
  <si>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</si>
  <si>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</si>
  <si>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</si>
  <si>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</si>
  <si>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</si>
  <si>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</si>
  <si>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</si>
  <si>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</si>
  <si>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</si>
  <si>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</si>
  <si>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</si>
  <si>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</si>
  <si>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</si>
  <si>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</si>
  <si>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</si>
  <si>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</si>
  <si>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</si>
  <si>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</si>
  <si>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</si>
  <si>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</si>
  <si>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</si>
  <si>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</si>
  <si>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</si>
  <si>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</si>
  <si>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</si>
  <si>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</si>
  <si>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</si>
  <si>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</si>
  <si>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</si>
  <si>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</si>
  <si>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</si>
  <si>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</si>
  <si>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</si>
  <si>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</si>
  <si>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</si>
  <si>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</si>
  <si>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</si>
  <si>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</si>
  <si>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</si>
  <si>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</si>
  <si>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</si>
  <si>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</si>
  <si>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</si>
  <si>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</si>
  <si>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</si>
  <si>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</si>
  <si>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</si>
  <si>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</si>
  <si>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</si>
  <si>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</si>
  <si>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</si>
  <si>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</si>
  <si>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</si>
  <si>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</si>
  <si>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</si>
  <si>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</si>
  <si>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</si>
  <si>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</si>
  <si>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</si>
  <si>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</si>
  <si>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</si>
  <si>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</si>
  <si>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</si>
  <si>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</si>
  <si>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</si>
  <si>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</si>
  <si>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</si>
  <si>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</si>
  <si>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</si>
  <si>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</si>
  <si>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</si>
  <si>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</si>
  <si>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</si>
  <si>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</si>
  <si>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</si>
  <si>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</si>
  <si>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</si>
  <si>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</si>
  <si>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</si>
  <si>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</si>
  <si>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</si>
  <si>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</si>
  <si>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</si>
  <si>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</si>
  <si>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</si>
  <si>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</si>
  <si>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</si>
  <si>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</si>
  <si>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</si>
  <si>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</si>
  <si>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</si>
  <si>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</si>
  <si>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</si>
  <si>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</si>
  <si>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</si>
  <si>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</si>
  <si>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</si>
  <si>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</si>
  <si>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</si>
  <si>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</si>
  <si>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</si>
  <si>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</si>
  <si>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</si>
  <si>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</si>
  <si>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</si>
  <si>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</si>
  <si>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</si>
  <si>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</si>
  <si>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</si>
  <si>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</si>
  <si>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</si>
  <si>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</si>
  <si>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</si>
  <si>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</si>
  <si>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</si>
  <si>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</si>
  <si>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</si>
  <si>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</si>
  <si>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</si>
  <si>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</si>
  <si>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</si>
  <si>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</si>
  <si>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</si>
  <si>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</si>
  <si>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</si>
  <si>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</si>
  <si>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</si>
  <si>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</si>
  <si>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</si>
  <si>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</si>
  <si>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</si>
  <si>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</si>
  <si>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</si>
  <si>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</si>
  <si>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</si>
  <si>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</si>
  <si>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</si>
  <si>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</si>
  <si>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</si>
  <si>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</si>
  <si>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</si>
  <si>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</si>
  <si>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</si>
  <si>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</si>
  <si>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</si>
  <si>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</si>
  <si>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</si>
  <si>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</si>
  <si>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</si>
  <si>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</si>
  <si>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</si>
  <si>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</si>
  <si>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</si>
  <si>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</si>
  <si>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</si>
  <si>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</si>
  <si>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</si>
  <si>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</si>
  <si>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</si>
  <si>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</si>
  <si>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</si>
  <si>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</si>
  <si>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</si>
  <si>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</si>
  <si>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</si>
  <si>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</si>
  <si>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</si>
  <si>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</si>
  <si>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</si>
  <si>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</si>
  <si>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</si>
  <si>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</si>
  <si>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</si>
  <si>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</si>
  <si>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</si>
  <si>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</si>
  <si>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</si>
  <si>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</si>
  <si>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</si>
  <si>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</si>
  <si>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</si>
  <si>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</si>
  <si>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</si>
  <si>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</si>
  <si>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</si>
  <si>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</si>
  <si>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</si>
  <si>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</si>
  <si>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</si>
  <si>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</si>
  <si>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</si>
  <si>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</si>
  <si>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</si>
  <si>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</si>
  <si>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</si>
  <si>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</si>
  <si>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</si>
  <si>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</si>
  <si>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</si>
  <si>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</si>
  <si>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</si>
  <si>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</si>
  <si>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</si>
  <si>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</si>
  <si>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</si>
  <si>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</si>
  <si>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</si>
  <si>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</si>
  <si>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</si>
  <si>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</si>
  <si>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</si>
  <si>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</si>
  <si>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</si>
  <si>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</si>
  <si>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</si>
  <si>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</si>
  <si>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</si>
  <si>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</si>
  <si>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</si>
  <si>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</si>
  <si>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</si>
  <si>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</si>
  <si>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</si>
  <si>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</si>
  <si>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</si>
  <si>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</si>
  <si>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</si>
  <si>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</si>
  <si>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</si>
  <si>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</si>
  <si>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</si>
  <si>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</si>
  <si>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</si>
  <si>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</si>
  <si>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</si>
  <si>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</si>
  <si>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</si>
  <si>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</si>
  <si>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</si>
  <si>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</si>
  <si>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</si>
  <si>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</si>
  <si>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</si>
  <si>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</si>
  <si>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</si>
  <si>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</si>
  <si>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</si>
  <si>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</si>
  <si>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</si>
  <si>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</si>
  <si>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</si>
  <si>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</si>
  <si>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</si>
  <si>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</si>
  <si>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</si>
  <si>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</si>
  <si>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</si>
  <si>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</si>
  <si>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</si>
  <si>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</si>
  <si>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</si>
  <si>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</si>
  <si>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</si>
  <si>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</si>
  <si>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</si>
  <si>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</si>
  <si>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</si>
  <si>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</si>
  <si>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</si>
  <si>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</si>
  <si>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</si>
  <si>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</si>
  <si>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</si>
  <si>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</si>
  <si>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</si>
  <si>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</si>
  <si>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</si>
  <si>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</si>
  <si>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</si>
  <si>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</si>
  <si>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</si>
  <si>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</si>
  <si>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</si>
  <si>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</si>
  <si>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</si>
  <si>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</si>
  <si>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</si>
  <si>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</si>
  <si>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</si>
  <si>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</si>
  <si>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</si>
  <si>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</si>
  <si>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</si>
  <si>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</si>
  <si>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</si>
  <si>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</si>
  <si>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</si>
  <si>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</si>
  <si>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</si>
  <si>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</si>
  <si>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</si>
  <si>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</si>
  <si>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</si>
  <si>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</si>
  <si>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</si>
  <si>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</si>
  <si>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</si>
  <si>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</si>
  <si>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</si>
  <si>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</si>
  <si>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</si>
  <si>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</si>
  <si>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</si>
  <si>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</si>
  <si>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</si>
  <si>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</si>
  <si>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</si>
  <si>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</si>
  <si>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</si>
  <si>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</si>
  <si>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</si>
  <si>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</si>
  <si>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</si>
  <si>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</si>
  <si>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</si>
  <si>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</si>
  <si>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</si>
  <si>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</si>
  <si>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</si>
  <si>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</si>
  <si>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</si>
  <si>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</si>
  <si>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</si>
  <si>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</si>
  <si>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</si>
  <si>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</si>
  <si>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</si>
  <si>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</si>
  <si>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</si>
  <si>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</si>
  <si>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</si>
  <si>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</si>
  <si>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</si>
  <si>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</si>
  <si>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</si>
  <si>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</si>
  <si>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</si>
  <si>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</si>
  <si>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</si>
  <si>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</si>
  <si>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</si>
  <si>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</si>
  <si>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</si>
  <si>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</si>
  <si>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</si>
  <si>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</si>
  <si>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</si>
  <si>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</si>
  <si>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</si>
  <si>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</si>
  <si>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</si>
  <si>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</si>
  <si>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</si>
  <si>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</si>
  <si>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</si>
  <si>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</si>
  <si>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</si>
  <si>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</si>
  <si>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</si>
  <si>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</si>
  <si>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</si>
  <si>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</si>
  <si>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</si>
  <si>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</si>
  <si>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</si>
  <si>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</si>
  <si>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</si>
  <si>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</si>
  <si>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</si>
  <si>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</si>
  <si>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</si>
  <si>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</si>
  <si>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</si>
  <si>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</si>
  <si>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</si>
  <si>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</si>
  <si>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</si>
  <si>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</si>
  <si>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</si>
  <si>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</si>
  <si>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</si>
  <si>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</si>
  <si>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</si>
  <si>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</si>
  <si>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</si>
  <si>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</si>
  <si>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</si>
  <si>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</si>
  <si>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</si>
  <si>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</si>
  <si>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</si>
  <si>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</si>
  <si>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</si>
  <si>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</si>
  <si>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</si>
  <si>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</si>
  <si>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</si>
  <si>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</si>
  <si>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</si>
  <si>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</si>
  <si>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</si>
  <si>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</si>
  <si>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</si>
  <si>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</si>
  <si>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</si>
  <si>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</si>
  <si>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</si>
  <si>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</si>
  <si>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</si>
  <si>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</si>
  <si>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</si>
  <si>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</si>
  <si>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</si>
  <si>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</si>
  <si>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</si>
  <si>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</si>
  <si>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</si>
  <si>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</si>
  <si>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</si>
  <si>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</si>
  <si>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</si>
  <si>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</si>
  <si>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</si>
  <si>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</si>
  <si>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</si>
  <si>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</si>
  <si>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</si>
  <si>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</si>
  <si>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</si>
  <si>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</si>
  <si>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</si>
  <si>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</si>
  <si>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</si>
  <si>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</si>
  <si>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</si>
  <si>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</si>
  <si>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</si>
  <si>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</si>
  <si>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</si>
  <si>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</si>
  <si>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</si>
  <si>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</si>
  <si>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</si>
  <si>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</si>
  <si>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</si>
  <si>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</si>
  <si>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</si>
  <si>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</si>
  <si>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</si>
  <si>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</si>
  <si>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</si>
  <si>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</si>
  <si>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</si>
  <si>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</si>
  <si>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</si>
  <si>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</si>
  <si>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</si>
  <si>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</si>
  <si>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</si>
  <si>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</si>
  <si>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</si>
  <si>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</si>
  <si>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</si>
  <si>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</si>
  <si>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</si>
  <si>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</si>
  <si>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</si>
  <si>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</si>
  <si>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</si>
  <si>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</si>
  <si>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</si>
  <si>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</si>
  <si>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</si>
  <si>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</si>
  <si>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</si>
  <si>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</si>
  <si>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</si>
  <si>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</si>
  <si>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</si>
  <si>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</si>
  <si>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</si>
  <si>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</si>
  <si>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</si>
  <si>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</si>
  <si>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</si>
  <si>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</si>
  <si>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</si>
  <si>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</si>
  <si>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</si>
  <si>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</si>
  <si>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</si>
  <si>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</si>
  <si>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</si>
  <si>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</si>
  <si>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</si>
  <si>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</si>
  <si>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</si>
  <si>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</si>
  <si>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</si>
  <si>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</si>
  <si>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</si>
  <si>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</si>
  <si>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</si>
  <si>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</si>
  <si>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</si>
  <si>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</si>
  <si>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</si>
  <si>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</si>
  <si>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</si>
  <si>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</si>
  <si>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</si>
  <si>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</si>
  <si>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</si>
  <si>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</si>
  <si>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</si>
  <si>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</si>
  <si>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</si>
  <si>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</si>
  <si>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</si>
  <si>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</si>
  <si>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</si>
  <si>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</si>
  <si>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</si>
  <si>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</si>
  <si>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</si>
  <si>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</si>
  <si>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</si>
  <si>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</si>
  <si>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</si>
  <si>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</si>
  <si>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</si>
  <si>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</si>
  <si>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</si>
  <si>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</si>
  <si>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</si>
  <si>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</si>
  <si>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</si>
  <si>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</si>
  <si>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</si>
  <si>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</si>
  <si>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</si>
  <si>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</si>
  <si>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</si>
  <si>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</si>
  <si>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</si>
  <si>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</si>
  <si>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</si>
  <si>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</si>
  <si>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</si>
  <si>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</si>
  <si>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</si>
  <si>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</si>
  <si>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</si>
  <si>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</si>
  <si>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</si>
  <si>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</si>
  <si>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</si>
  <si>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</si>
  <si>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</si>
  <si>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</si>
  <si>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</si>
  <si>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</si>
  <si>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</si>
  <si>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</si>
  <si>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</si>
  <si>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</si>
  <si>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</si>
  <si>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</si>
  <si>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</si>
  <si>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</si>
  <si>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</si>
  <si>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</si>
  <si>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</si>
  <si>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</si>
  <si>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</si>
  <si>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</si>
  <si>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</si>
  <si>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</si>
  <si>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</si>
  <si>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</si>
  <si>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</si>
  <si>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</si>
  <si>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</si>
  <si>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</si>
  <si>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</si>
  <si>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</si>
  <si>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</si>
  <si>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</si>
  <si>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</si>
  <si>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</si>
  <si>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</si>
  <si>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</si>
  <si>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</si>
  <si>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</si>
  <si>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</si>
  <si>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</si>
  <si>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</si>
  <si>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</si>
  <si>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</si>
  <si>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</si>
  <si>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</si>
  <si>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</si>
  <si>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</si>
  <si>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</si>
  <si>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</si>
  <si>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</si>
  <si>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</si>
  <si>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</si>
  <si>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</si>
  <si>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</si>
  <si>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</si>
  <si>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</si>
  <si>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</si>
  <si>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</si>
  <si>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</si>
  <si>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</si>
  <si>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</si>
  <si>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</si>
  <si>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</si>
  <si>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</si>
  <si>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</si>
  <si>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</si>
  <si>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</si>
  <si>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</si>
  <si>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</si>
  <si>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</si>
  <si>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</si>
  <si>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</si>
  <si>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</si>
  <si>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</si>
  <si>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</si>
  <si>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</si>
  <si>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</si>
  <si>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</si>
  <si>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</si>
  <si>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</si>
  <si>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</si>
  <si>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</si>
  <si>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</si>
  <si>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</si>
  <si>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</si>
  <si>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</si>
  <si>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</si>
  <si>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</si>
  <si>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</si>
  <si>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</si>
  <si>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</si>
  <si>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</si>
  <si>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</si>
  <si>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</si>
  <si>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</si>
  <si>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</si>
  <si>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</si>
  <si>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</si>
  <si>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</si>
  <si>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</si>
  <si>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</si>
  <si>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</si>
  <si>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</si>
  <si>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</si>
  <si>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</si>
  <si>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</si>
  <si>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</si>
  <si>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</si>
  <si>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</si>
  <si>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</si>
  <si>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</si>
  <si>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</si>
  <si>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</si>
  <si>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</si>
  <si>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</si>
  <si>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</si>
  <si>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</si>
  <si>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</si>
  <si>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</si>
  <si>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</si>
  <si>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</si>
  <si>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</si>
  <si>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</si>
  <si>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</si>
  <si>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</si>
  <si>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</si>
  <si>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</si>
  <si>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</si>
  <si>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</si>
  <si>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</si>
  <si>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</si>
  <si>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</si>
  <si>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</si>
  <si>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</si>
  <si>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</si>
  <si>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</si>
  <si>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</si>
  <si>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</si>
  <si>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</si>
  <si>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</si>
  <si>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</si>
  <si>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</si>
  <si>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</si>
  <si>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</si>
  <si>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</si>
  <si>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</si>
  <si>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</si>
  <si>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</si>
  <si>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</si>
  <si>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</si>
  <si>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</si>
  <si>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</si>
  <si>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</si>
  <si>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</si>
  <si>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</si>
  <si>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</si>
  <si>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</si>
  <si>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</si>
  <si>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</si>
  <si>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</si>
  <si>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</si>
  <si>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</si>
  <si>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</si>
  <si>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</si>
  <si>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</si>
  <si>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</si>
  <si>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</si>
  <si>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</si>
  <si>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</si>
  <si>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</si>
  <si>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</si>
  <si>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</si>
  <si>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</si>
  <si>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</si>
  <si>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</si>
  <si>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</si>
  <si>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</si>
  <si>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</si>
  <si>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</si>
  <si>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</si>
  <si>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</si>
  <si>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</si>
  <si>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</si>
  <si>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</si>
  <si>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</si>
  <si>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</si>
  <si>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</si>
  <si>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</si>
  <si>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</si>
  <si>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</si>
  <si>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</si>
  <si>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</si>
  <si>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</si>
  <si>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</si>
  <si>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</si>
  <si>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</si>
  <si>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</si>
  <si>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</si>
  <si>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</si>
  <si>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</si>
  <si>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</si>
  <si>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</si>
  <si>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</si>
  <si>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</si>
  <si>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</si>
  <si>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</si>
  <si>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</si>
  <si>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</si>
  <si>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</si>
  <si>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</si>
  <si>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</si>
  <si>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</si>
  <si>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</si>
  <si>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</si>
  <si>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</si>
  <si>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</si>
  <si>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</si>
  <si>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</si>
  <si>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</si>
  <si>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</si>
  <si>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</si>
  <si>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</si>
  <si>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</si>
  <si>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</si>
  <si>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</si>
  <si>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</si>
  <si>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</si>
  <si>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</si>
  <si>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</si>
  <si>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</si>
  <si>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</si>
  <si>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</si>
  <si>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</si>
  <si>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</si>
  <si>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</si>
  <si>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</si>
  <si>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</si>
  <si>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</si>
  <si>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</si>
  <si>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</si>
  <si>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</si>
  <si>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</si>
  <si>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</si>
  <si>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</si>
  <si>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</si>
  <si>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</si>
  <si>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</si>
  <si>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</si>
  <si>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</si>
  <si>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</si>
  <si>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</si>
  <si>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</si>
  <si>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</si>
  <si>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</si>
  <si>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</si>
  <si>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</si>
  <si>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</si>
  <si>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</si>
  <si>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</si>
  <si>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</si>
  <si>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</si>
  <si>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</si>
  <si>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</si>
  <si>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</si>
  <si>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</si>
  <si>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</si>
  <si>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</si>
  <si>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</si>
  <si>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</si>
  <si>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</si>
  <si>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</si>
  <si>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</si>
  <si>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</si>
  <si>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</si>
  <si>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</si>
  <si>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</si>
  <si>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</si>
  <si>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</si>
  <si>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</si>
  <si>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</si>
  <si>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</si>
  <si>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</si>
  <si>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</si>
  <si>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</si>
  <si>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</si>
  <si>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</si>
  <si>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</si>
  <si>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</si>
  <si>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</si>
  <si>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</si>
  <si>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</si>
  <si>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</si>
  <si>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</si>
  <si>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</si>
  <si>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</si>
  <si>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</si>
  <si>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</si>
  <si>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</si>
  <si>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</si>
  <si>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</si>
  <si>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</si>
  <si>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</si>
  <si>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</si>
  <si>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</si>
  <si>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</si>
  <si>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</si>
  <si>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</si>
  <si>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</si>
  <si>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</si>
  <si>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</si>
  <si>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</si>
  <si>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</si>
  <si>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</si>
  <si>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</si>
  <si>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</si>
  <si>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</si>
  <si>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</si>
  <si>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</si>
  <si>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</si>
  <si>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</si>
  <si>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</si>
  <si>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</si>
  <si>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</si>
  <si>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</si>
  <si>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</si>
  <si>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</si>
  <si>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</si>
  <si>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</si>
  <si>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</si>
  <si>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</si>
  <si>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</si>
  <si>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</si>
  <si>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</si>
  <si>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</si>
  <si>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</si>
  <si>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</si>
  <si>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</si>
  <si>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</si>
  <si>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</si>
  <si>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</si>
  <si>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</si>
  <si>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</si>
  <si>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</si>
  <si>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</si>
  <si>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</si>
  <si>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</si>
  <si>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</si>
  <si>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</si>
  <si>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</si>
  <si>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</si>
  <si>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</si>
  <si>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</si>
  <si>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</si>
  <si>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</si>
  <si>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</si>
  <si>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</si>
  <si>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</si>
  <si>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</si>
  <si>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</si>
  <si>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</si>
  <si>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</si>
  <si>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</si>
  <si>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</si>
  <si>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</si>
  <si>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</si>
  <si>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</si>
  <si>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</si>
  <si>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</si>
  <si>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</si>
  <si>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</si>
  <si>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</si>
  <si>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</si>
  <si>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</si>
  <si>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</si>
  <si>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</si>
  <si>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</si>
  <si>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</si>
  <si>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</si>
  <si>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</si>
  <si>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</si>
  <si>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</si>
  <si>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</si>
  <si>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</si>
  <si>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</si>
  <si>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</si>
  <si>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</si>
  <si>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</si>
  <si>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</si>
  <si>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</si>
  <si>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</si>
  <si>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</si>
  <si>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</si>
  <si>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</si>
  <si>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</si>
  <si>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</si>
  <si>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</si>
  <si>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</si>
  <si>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</si>
  <si>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</si>
  <si>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</si>
  <si>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</si>
  <si>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</si>
  <si>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</si>
  <si>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</si>
  <si>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</si>
  <si>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</si>
  <si>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</si>
  <si>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</si>
  <si>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</si>
  <si>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</si>
  <si>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</si>
  <si>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</si>
  <si>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</si>
  <si>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</si>
  <si>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</si>
  <si>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</si>
  <si>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</si>
  <si>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</si>
  <si>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</si>
  <si>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</si>
  <si>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</si>
  <si>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</si>
  <si>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</si>
  <si>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</si>
  <si>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</si>
  <si>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</si>
  <si>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</si>
  <si>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</si>
  <si>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</si>
  <si>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</si>
  <si>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</si>
  <si>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</si>
  <si>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</si>
  <si>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</si>
  <si>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</si>
  <si>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</si>
  <si>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</si>
  <si>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</si>
  <si>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</si>
  <si>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</si>
  <si>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</si>
  <si>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</si>
  <si>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</si>
  <si>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</si>
  <si>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</si>
  <si>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</si>
  <si>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</si>
  <si>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</si>
  <si>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</si>
  <si>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</si>
  <si>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</si>
  <si>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</si>
  <si>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</si>
  <si>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</si>
  <si>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</si>
  <si>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</si>
  <si>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</si>
  <si>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</si>
  <si>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</si>
  <si>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</si>
  <si>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</si>
  <si>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</si>
  <si>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</si>
  <si>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</si>
  <si>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</si>
  <si>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</si>
  <si>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</si>
  <si>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</si>
  <si>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</si>
  <si>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</si>
  <si>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</si>
  <si>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</si>
  <si>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</si>
  <si>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</si>
  <si>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</si>
  <si>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</si>
  <si>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</si>
  <si>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</si>
  <si>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</si>
  <si>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</si>
  <si>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</si>
  <si>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</si>
  <si>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</si>
  <si>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</si>
  <si>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</si>
  <si>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</si>
  <si>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</si>
  <si>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</si>
  <si>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</si>
  <si>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</si>
  <si>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</si>
  <si>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</si>
  <si>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</si>
  <si>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</si>
  <si>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</si>
  <si>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</si>
  <si>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</si>
  <si>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</si>
  <si>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</si>
  <si>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</si>
  <si>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</si>
  <si>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</si>
  <si>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</si>
  <si>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</si>
  <si>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</si>
  <si>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</si>
  <si>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</si>
  <si>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</si>
  <si>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</si>
  <si>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</si>
  <si>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</si>
  <si>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</si>
  <si>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</si>
  <si>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</si>
  <si>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</si>
  <si>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</si>
  <si>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</si>
  <si>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</si>
  <si>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</si>
  <si>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</si>
  <si>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</si>
  <si>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</si>
  <si>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</si>
  <si>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</si>
  <si>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</si>
  <si>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</si>
  <si>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</si>
  <si>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</si>
  <si>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</si>
  <si>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</si>
  <si>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</si>
  <si>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</si>
  <si>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</si>
  <si>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</si>
  <si>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</si>
  <si>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</si>
  <si>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</si>
  <si>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</si>
  <si>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</si>
  <si>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</si>
  <si>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</si>
  <si>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</si>
  <si>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</si>
  <si>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</si>
  <si>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</si>
  <si>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</si>
  <si>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</si>
  <si>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</si>
  <si>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</si>
  <si>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</si>
  <si>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</si>
  <si>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</si>
  <si>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</si>
  <si>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</si>
  <si>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</si>
  <si>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</si>
  <si>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</si>
  <si>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</si>
  <si>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</si>
  <si>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</si>
  <si>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</si>
  <si>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</si>
  <si>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</si>
  <si>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</si>
  <si>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</si>
  <si>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</si>
  <si>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</si>
  <si>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</si>
  <si>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</si>
  <si>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</si>
  <si>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</si>
  <si>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</si>
  <si>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</si>
  <si>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</si>
  <si>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</si>
  <si>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</si>
  <si>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</si>
  <si>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</si>
  <si>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</si>
  <si>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</si>
  <si>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</si>
  <si>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</si>
  <si>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</si>
  <si>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</si>
  <si>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</si>
  <si>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</si>
  <si>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</si>
  <si>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</si>
  <si>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</si>
  <si>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</si>
  <si>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</si>
  <si>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</si>
  <si>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</si>
  <si>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</si>
  <si>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</si>
  <si>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</si>
  <si>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</si>
  <si>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</si>
  <si>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</si>
  <si>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</si>
  <si>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</si>
  <si>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</si>
  <si>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</si>
  <si>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</si>
  <si>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</si>
  <si>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</si>
  <si>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</si>
  <si>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</si>
  <si>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</si>
  <si>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</si>
  <si>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</si>
  <si>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</si>
  <si>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</si>
  <si>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</si>
  <si>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</si>
  <si>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</si>
  <si>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</si>
  <si>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</si>
  <si>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</si>
  <si>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</si>
  <si>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</si>
  <si>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</si>
  <si>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</si>
  <si>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</si>
  <si>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</si>
  <si>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</si>
  <si>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</si>
  <si>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</si>
  <si>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</si>
  <si>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</si>
  <si>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</si>
  <si>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</si>
  <si>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</si>
  <si>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</si>
  <si>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</si>
  <si>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</si>
  <si>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</si>
  <si>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</si>
  <si>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</si>
  <si>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</si>
  <si>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</si>
  <si>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</si>
  <si>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</si>
  <si>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</si>
  <si>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</si>
  <si>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</si>
  <si>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</si>
  <si>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</si>
  <si>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</si>
  <si>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</si>
  <si>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</si>
  <si>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</si>
  <si>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</si>
  <si>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</si>
  <si>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</si>
  <si>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</si>
  <si>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</si>
  <si>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</si>
  <si>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</si>
  <si>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</si>
  <si>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</si>
  <si>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</si>
  <si>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</si>
  <si>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</si>
  <si>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</si>
  <si>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</si>
  <si>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</si>
  <si>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</si>
  <si>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</si>
  <si>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</si>
  <si>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</si>
  <si>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</si>
  <si>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</si>
  <si>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</si>
  <si>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</si>
  <si>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</si>
  <si>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</si>
  <si>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</si>
  <si>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</si>
  <si>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</si>
  <si>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</si>
  <si>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</si>
  <si>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</si>
  <si>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</si>
  <si>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</si>
  <si>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</si>
  <si>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</si>
  <si>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</si>
  <si>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</si>
  <si>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</si>
  <si>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</si>
  <si>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</si>
  <si>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</si>
  <si>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</si>
  <si>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</si>
  <si>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</si>
  <si>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</si>
  <si>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</si>
  <si>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</si>
  <si>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</si>
  <si>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</si>
  <si>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</si>
  <si>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</si>
  <si>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</si>
  <si>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</si>
  <si>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</si>
  <si>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</si>
  <si>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</si>
  <si>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</si>
  <si>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</si>
  <si>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</si>
  <si>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</si>
  <si>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</si>
  <si>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</si>
  <si>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</si>
  <si>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</si>
  <si>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</si>
  <si>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</si>
  <si>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</si>
  <si>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</si>
  <si>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</si>
  <si>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</si>
  <si>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</si>
  <si>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</si>
  <si>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</si>
  <si>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</si>
  <si>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</si>
  <si>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</si>
  <si>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</si>
  <si>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</si>
  <si>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</si>
  <si>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</si>
  <si>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</si>
  <si>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</si>
  <si>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</si>
  <si>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</si>
  <si>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</si>
  <si>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</si>
  <si>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</si>
  <si>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</si>
  <si>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</si>
  <si>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</si>
  <si>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</si>
  <si>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</si>
  <si>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</si>
  <si>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</si>
  <si>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</si>
  <si>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</si>
  <si>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</si>
  <si>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</si>
  <si>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</si>
  <si>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</si>
  <si>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</si>
  <si>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</si>
  <si>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</si>
  <si>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</si>
  <si>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</si>
  <si>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</si>
  <si>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</si>
  <si>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</si>
  <si>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</si>
  <si>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</si>
  <si>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</si>
  <si>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</si>
  <si>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</si>
  <si>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</si>
  <si>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</si>
  <si>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</si>
  <si>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</si>
  <si>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</si>
  <si>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</si>
  <si>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</si>
  <si>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</si>
  <si>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</si>
  <si>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</si>
  <si>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</si>
  <si>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</si>
  <si>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</si>
  <si>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</si>
  <si>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</si>
  <si>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</si>
  <si>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</si>
  <si>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</si>
  <si>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</si>
  <si>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</si>
  <si>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</si>
  <si>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</si>
  <si>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</si>
  <si>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</si>
  <si>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</si>
  <si>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</si>
  <si>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</si>
  <si>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</si>
  <si>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</si>
  <si>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</si>
  <si>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</si>
  <si>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</si>
  <si>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</si>
  <si>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</si>
  <si>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</si>
  <si>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</si>
  <si>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</si>
  <si>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</si>
  <si>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</si>
  <si>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</si>
  <si>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</si>
  <si>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</si>
  <si>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</si>
  <si>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</si>
  <si>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</si>
  <si>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</si>
  <si>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</si>
  <si>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</si>
  <si>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</si>
  <si>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</si>
  <si>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</si>
  <si>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</si>
  <si>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</si>
  <si>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</si>
  <si>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</si>
  <si>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</si>
  <si>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</si>
  <si>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</si>
  <si>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</si>
  <si>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</si>
  <si>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</si>
  <si>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</si>
  <si>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</si>
  <si>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</si>
  <si>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</si>
  <si>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</si>
  <si>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</si>
  <si>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</si>
  <si>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</si>
  <si>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</si>
  <si>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</si>
  <si>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</si>
  <si>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</si>
  <si>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</si>
  <si>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</si>
  <si>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</si>
  <si>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</si>
  <si>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</si>
  <si>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</si>
  <si>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</si>
  <si>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</si>
  <si>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</si>
  <si>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</si>
  <si>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</si>
  <si>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</si>
  <si>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</si>
  <si>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</si>
  <si>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</si>
  <si>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</si>
  <si>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</si>
  <si>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</si>
  <si>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</si>
  <si>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</si>
  <si>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</si>
  <si>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</si>
  <si>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</si>
  <si>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</si>
  <si>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</si>
  <si>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</si>
  <si>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</si>
  <si>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</si>
  <si>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</si>
  <si>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</si>
  <si>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</si>
  <si>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</si>
  <si>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</si>
  <si>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</si>
  <si>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</si>
  <si>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</si>
  <si>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</si>
  <si>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</si>
  <si>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</si>
  <si>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</si>
  <si>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</si>
  <si>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</si>
  <si>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</si>
  <si>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</si>
  <si>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</si>
  <si>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</si>
  <si>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</si>
  <si>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</si>
  <si>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</si>
  <si>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</si>
  <si>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</si>
  <si>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</si>
  <si>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</si>
  <si>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</si>
  <si>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</si>
  <si>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</si>
  <si>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</si>
  <si>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</si>
  <si>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</si>
  <si>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</si>
  <si>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</si>
  <si>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</si>
  <si>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</si>
  <si>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</si>
  <si>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</si>
  <si>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</si>
  <si>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</si>
  <si>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</si>
  <si>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</si>
  <si>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</si>
  <si>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</si>
  <si>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</si>
  <si>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</si>
  <si>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</si>
  <si>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</si>
  <si>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</si>
  <si>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</si>
  <si>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</si>
  <si>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</si>
  <si>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</si>
  <si>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</si>
  <si>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</si>
  <si>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</si>
  <si>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</si>
  <si>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</si>
  <si>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</si>
  <si>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</si>
  <si>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</si>
  <si>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</si>
  <si>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</si>
  <si>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</si>
  <si>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</si>
  <si>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</si>
  <si>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</si>
  <si>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</si>
  <si>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</si>
  <si>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</si>
  <si>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</si>
  <si>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</si>
  <si>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</si>
  <si>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</si>
  <si>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</si>
  <si>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</si>
  <si>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</si>
  <si>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</si>
  <si>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</si>
  <si>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</si>
  <si>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</si>
  <si>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</si>
  <si>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</si>
  <si>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</si>
  <si>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</si>
  <si>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</si>
  <si>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</si>
  <si>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</si>
  <si>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</si>
  <si>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</si>
  <si>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</si>
  <si>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</si>
  <si>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</si>
  <si>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</si>
  <si>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</si>
  <si>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</si>
  <si>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</si>
  <si>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</si>
  <si>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</si>
  <si>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</si>
  <si>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</si>
  <si>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</si>
  <si>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</si>
  <si>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</si>
  <si>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</si>
  <si>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</si>
  <si>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</si>
  <si>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</si>
  <si>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</si>
  <si>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</si>
  <si>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</si>
  <si>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</si>
  <si>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</si>
  <si>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</si>
  <si>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</si>
  <si>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</si>
  <si>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</si>
  <si>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</si>
  <si>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</si>
  <si>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</si>
  <si>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</si>
  <si>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</si>
  <si>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</si>
  <si>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</si>
  <si>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</si>
  <si>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</si>
  <si>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</si>
  <si>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</si>
  <si>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</si>
  <si>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</si>
  <si>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</si>
  <si>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</si>
  <si>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</si>
  <si>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</si>
  <si>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</si>
  <si>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</si>
  <si>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</si>
  <si>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</si>
  <si>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</si>
  <si>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</si>
  <si>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</si>
  <si>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</si>
  <si>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</si>
  <si>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</si>
  <si>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</si>
  <si>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</si>
  <si>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</si>
  <si>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</si>
  <si>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</si>
  <si>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</si>
  <si>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</si>
  <si>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</si>
  <si>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</si>
  <si>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</si>
  <si>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</si>
  <si>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</si>
  <si>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</si>
  <si>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</si>
  <si>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</si>
  <si>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</si>
  <si>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</si>
  <si>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</si>
  <si>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</si>
  <si>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</si>
  <si>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</si>
  <si>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</si>
  <si>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</si>
  <si>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</si>
  <si>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</si>
  <si>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</si>
  <si>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</si>
  <si>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</si>
  <si>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</si>
  <si>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</si>
  <si>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</si>
  <si>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</si>
  <si>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</si>
  <si>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</si>
  <si>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</si>
  <si>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</si>
  <si>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</si>
  <si>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</si>
  <si>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</si>
  <si>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</si>
  <si>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</si>
  <si>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</si>
  <si>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</si>
  <si>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</si>
  <si>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</si>
  <si>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</si>
  <si>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</si>
  <si>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</si>
  <si>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</si>
  <si>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</si>
  <si>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</si>
  <si>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</si>
  <si>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</si>
  <si>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</si>
  <si>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</si>
  <si>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</si>
  <si>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</si>
  <si>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</si>
  <si>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</si>
  <si>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</si>
  <si>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</si>
  <si>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</si>
  <si>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</si>
  <si>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</si>
  <si>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</si>
  <si>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</si>
  <si>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</si>
  <si>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</si>
  <si>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</si>
  <si>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</si>
  <si>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</si>
  <si>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</si>
  <si>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</si>
  <si>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</si>
  <si>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</si>
  <si>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</si>
  <si>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</si>
  <si>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</si>
  <si>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</si>
  <si>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</si>
  <si>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</si>
  <si>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</si>
  <si>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</si>
  <si>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</si>
  <si>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</si>
  <si>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</si>
  <si>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</si>
  <si>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</si>
  <si>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</si>
  <si>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</si>
  <si>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</si>
  <si>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</si>
  <si>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</si>
  <si>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</si>
  <si>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</si>
  <si>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</si>
  <si>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</si>
  <si>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</si>
  <si>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</si>
  <si>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</si>
  <si>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</si>
  <si>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</si>
  <si>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</si>
  <si>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</si>
  <si>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</si>
  <si>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</si>
  <si>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</si>
  <si>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</si>
  <si>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</si>
  <si>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</si>
  <si>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</si>
  <si>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</si>
  <si>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</si>
  <si>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</si>
  <si>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</si>
  <si>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</si>
  <si>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</si>
  <si>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</si>
  <si>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</si>
  <si>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</si>
  <si>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</si>
  <si>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</si>
  <si>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</si>
  <si>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</si>
  <si>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</si>
  <si>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</si>
  <si>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</si>
  <si>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</si>
  <si>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</si>
  <si>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</si>
  <si>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</si>
  <si>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</si>
  <si>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</si>
  <si>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</si>
  <si>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</si>
  <si>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</si>
  <si>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</si>
  <si>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</si>
  <si>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</si>
  <si>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</si>
  <si>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</si>
  <si>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</si>
  <si>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</si>
  <si>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</si>
  <si>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</si>
  <si>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</si>
  <si>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</si>
  <si>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</si>
  <si>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</si>
  <si>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</si>
  <si>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</si>
  <si>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</si>
  <si>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</si>
  <si>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</si>
  <si>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</si>
  <si>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</si>
  <si>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</si>
  <si>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</si>
  <si>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</si>
  <si>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</si>
  <si>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</si>
  <si>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</si>
  <si>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</si>
  <si>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</si>
  <si>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</si>
  <si>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</si>
  <si>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</si>
  <si>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</si>
  <si>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</si>
  <si>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</si>
  <si>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</si>
  <si>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</si>
  <si>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</si>
  <si>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</si>
  <si>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</si>
  <si>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</si>
  <si>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</si>
  <si>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</si>
  <si>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</si>
  <si>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</si>
  <si>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</si>
  <si>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</si>
  <si>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</si>
  <si>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</si>
  <si>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</si>
  <si>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</si>
  <si>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</si>
  <si>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</si>
  <si>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</si>
  <si>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</si>
  <si>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</si>
  <si>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</si>
  <si>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</si>
  <si>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</si>
  <si>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</si>
  <si>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</si>
  <si>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</si>
  <si>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</si>
  <si>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</si>
  <si>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</si>
  <si>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</si>
  <si>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</si>
  <si>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</si>
  <si>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</si>
  <si>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</si>
  <si>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</si>
  <si>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</si>
  <si>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</si>
  <si>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</si>
  <si>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</si>
  <si>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</si>
  <si>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</si>
  <si>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</si>
  <si>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</si>
  <si>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</si>
  <si>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</si>
  <si>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</si>
  <si>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</si>
  <si>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</si>
  <si>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</si>
  <si>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</si>
  <si>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</si>
  <si>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</si>
  <si>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</si>
  <si>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</si>
  <si>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</si>
  <si>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</si>
  <si>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</si>
  <si>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</si>
  <si>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</si>
  <si>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</si>
  <si>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</si>
  <si>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</si>
  <si>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</si>
  <si>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</si>
  <si>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</si>
  <si>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</si>
  <si>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</si>
  <si>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</si>
  <si>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</si>
  <si>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</si>
  <si>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</si>
  <si>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</si>
  <si>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</si>
  <si>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</si>
  <si>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</si>
  <si>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</si>
  <si>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</si>
  <si>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</si>
  <si>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</si>
  <si>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</si>
  <si>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</si>
  <si>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</si>
  <si>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</si>
  <si>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</si>
  <si>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</si>
  <si>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</si>
  <si>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</si>
  <si>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</si>
  <si>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</si>
  <si>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</si>
  <si>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</si>
  <si>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</si>
  <si>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</si>
  <si>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</si>
  <si>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</si>
  <si>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</si>
  <si>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</si>
  <si>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</si>
  <si>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</si>
  <si>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</si>
  <si>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</si>
  <si>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</si>
  <si>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</si>
  <si>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</si>
  <si>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</si>
  <si>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</si>
  <si>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</si>
  <si>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</si>
  <si>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</si>
  <si>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</si>
  <si>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</si>
  <si>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</si>
  <si>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</si>
  <si>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</si>
  <si>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</si>
  <si>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</si>
  <si>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</si>
  <si>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</si>
  <si>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</si>
  <si>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</si>
  <si>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</si>
  <si>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</si>
  <si>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</si>
  <si>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</si>
  <si>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</si>
  <si>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</si>
  <si>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</si>
  <si>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</si>
  <si>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</si>
  <si>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</si>
  <si>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</si>
  <si>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</si>
  <si>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</si>
  <si>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</si>
  <si>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</si>
  <si>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</si>
  <si>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</si>
  <si>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</si>
  <si>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</si>
  <si>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</si>
  <si>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</si>
  <si>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</si>
  <si>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</si>
  <si>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</si>
  <si>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</si>
  <si>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</si>
  <si>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</si>
  <si>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</si>
  <si>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</si>
  <si>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</si>
  <si>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</si>
  <si>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</si>
  <si>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</si>
  <si>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</si>
  <si>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</si>
  <si>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</si>
  <si>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</si>
  <si>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</si>
  <si>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</si>
  <si>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</si>
  <si>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</si>
  <si>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</si>
  <si>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</si>
  <si>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</si>
  <si>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</si>
  <si>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</si>
  <si>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</si>
  <si>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</si>
  <si>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</si>
  <si>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</si>
  <si>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</si>
  <si>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</si>
  <si>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</si>
  <si>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</si>
  <si>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</si>
  <si>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</si>
  <si>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</si>
  <si>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</si>
  <si>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</si>
  <si>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</si>
  <si>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</si>
  <si>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</si>
  <si>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</si>
  <si>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</si>
  <si>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</si>
  <si>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</si>
  <si>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</si>
  <si>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</si>
  <si>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</si>
  <si>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</si>
  <si>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</si>
  <si>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</si>
  <si>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</si>
  <si>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</si>
  <si>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</si>
  <si>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</si>
  <si>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</si>
  <si>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</si>
  <si>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</si>
  <si>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</si>
  <si>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</si>
  <si>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</si>
  <si>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</si>
  <si>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</si>
  <si>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</si>
  <si>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</si>
  <si>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</si>
  <si>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</si>
  <si>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</si>
  <si>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</si>
  <si>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</si>
  <si>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</si>
  <si>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</si>
  <si>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</si>
  <si>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</si>
  <si>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</si>
  <si>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</si>
  <si>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</si>
  <si>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</si>
  <si>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</si>
  <si>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</si>
  <si>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</si>
  <si>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</si>
  <si>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</si>
  <si>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</si>
  <si>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</si>
  <si>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</si>
  <si>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</si>
  <si>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</si>
  <si>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</si>
  <si>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</si>
  <si>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</si>
  <si>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</si>
  <si>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</si>
  <si>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</si>
  <si>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</si>
  <si>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</si>
  <si>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</si>
  <si>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</si>
  <si>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</si>
  <si>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</si>
  <si>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</si>
  <si>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</si>
  <si>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</si>
  <si>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</si>
  <si>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</si>
  <si>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</si>
  <si>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</si>
  <si>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</si>
  <si>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</si>
  <si>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</si>
  <si>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</si>
  <si>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</si>
  <si>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</si>
  <si>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</si>
  <si>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</si>
  <si>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</si>
  <si>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</si>
  <si>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</si>
  <si>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</si>
  <si>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</si>
  <si>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</si>
  <si>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</si>
  <si>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</si>
  <si>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</si>
  <si>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</si>
  <si>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</si>
  <si>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</si>
  <si>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</si>
  <si>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</si>
  <si>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</si>
  <si>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</si>
  <si>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</si>
  <si>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</si>
  <si>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</si>
  <si>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</si>
  <si>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</si>
  <si>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</si>
  <si>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</si>
  <si>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</si>
  <si>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</si>
  <si>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</si>
  <si>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</si>
  <si>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</si>
  <si>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</si>
  <si>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</si>
  <si>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</si>
  <si>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</si>
  <si>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</si>
  <si>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</si>
  <si>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</si>
  <si>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</si>
  <si>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</si>
  <si>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</si>
  <si>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</si>
  <si>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</si>
  <si>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</si>
  <si>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</si>
  <si>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</si>
  <si>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</si>
  <si>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</si>
  <si>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</si>
  <si>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</si>
  <si>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</si>
  <si>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</si>
  <si>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</si>
  <si>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</si>
  <si>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</si>
  <si>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</si>
  <si>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</si>
  <si>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</si>
  <si>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</si>
  <si>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</si>
  <si>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</si>
  <si>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</si>
  <si>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</si>
  <si>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</si>
  <si>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</si>
  <si>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</si>
  <si>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</si>
  <si>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</si>
  <si>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</si>
  <si>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</si>
  <si>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</si>
  <si>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</si>
  <si>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</si>
  <si>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</si>
  <si>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</si>
  <si>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</si>
  <si>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</si>
  <si>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</si>
  <si>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</si>
  <si>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</si>
  <si>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</si>
  <si>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</si>
  <si>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</si>
  <si>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</si>
  <si>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</si>
  <si>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</si>
  <si>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</si>
  <si>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</si>
  <si>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</si>
  <si>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</si>
  <si>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</si>
  <si>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</si>
  <si>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</si>
  <si>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</si>
  <si>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</si>
  <si>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</si>
  <si>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</si>
  <si>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</si>
  <si>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</si>
  <si>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</si>
  <si>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</si>
  <si>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</si>
  <si>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</si>
  <si>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</si>
  <si>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</si>
  <si>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</si>
  <si>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</si>
  <si>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</si>
  <si>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</si>
  <si>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</si>
  <si>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</si>
  <si>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</si>
  <si>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</si>
  <si>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</si>
  <si>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</si>
  <si>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</si>
  <si>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</si>
  <si>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</si>
  <si>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</si>
  <si>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</si>
  <si>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</si>
  <si>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</si>
  <si>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</si>
  <si>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</si>
  <si>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</si>
  <si>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</si>
  <si>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</si>
  <si>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</si>
  <si>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</si>
  <si>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</si>
  <si>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</si>
  <si>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</si>
  <si>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</si>
  <si>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</si>
  <si>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</si>
  <si>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</si>
  <si>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</si>
  <si>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</si>
  <si>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</si>
  <si>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</si>
  <si>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</si>
  <si>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</si>
  <si>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</si>
  <si>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</si>
  <si>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</si>
  <si>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</si>
  <si>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</si>
  <si>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</si>
  <si>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</si>
  <si>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</si>
  <si>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</si>
  <si>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</si>
  <si>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</si>
  <si>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</si>
  <si>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</si>
  <si>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</si>
  <si>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</si>
  <si>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</si>
  <si>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</si>
  <si>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</si>
  <si>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</si>
  <si>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</si>
  <si>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</si>
  <si>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</si>
  <si>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</si>
  <si>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</si>
  <si>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</si>
  <si>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</si>
  <si>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</si>
  <si>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</si>
  <si>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</si>
  <si>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</si>
  <si>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</si>
  <si>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</si>
  <si>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</si>
  <si>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</si>
  <si>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</si>
  <si>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</si>
  <si>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</si>
  <si>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</si>
  <si>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</si>
  <si>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</si>
  <si>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</si>
  <si>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</si>
  <si>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</si>
  <si>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</si>
  <si>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</si>
  <si>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</si>
  <si>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</si>
  <si>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</si>
  <si>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</si>
  <si>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</si>
  <si>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</si>
  <si>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</si>
  <si>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</si>
  <si>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</si>
  <si>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</si>
  <si>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</si>
  <si>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</si>
  <si>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</si>
  <si>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</si>
  <si>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</si>
  <si>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</si>
  <si>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</si>
  <si>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</si>
  <si>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</si>
  <si>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</si>
  <si>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</si>
  <si>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</si>
  <si>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</si>
  <si>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</si>
  <si>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</si>
  <si>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</si>
  <si>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</si>
  <si>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</si>
  <si>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</si>
  <si>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</si>
  <si>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</si>
  <si>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</si>
  <si>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</si>
  <si>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</si>
  <si>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</si>
  <si>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</si>
  <si>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</si>
  <si>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</si>
  <si>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</si>
  <si>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</si>
  <si>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</si>
  <si>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</si>
  <si>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</si>
  <si>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</si>
  <si>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</si>
  <si>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</si>
  <si>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</si>
  <si>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</si>
  <si>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</si>
  <si>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</si>
  <si>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</si>
  <si>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</si>
  <si>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</si>
  <si>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</si>
  <si>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</si>
  <si>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</si>
  <si>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</si>
  <si>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</si>
  <si>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</si>
  <si>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</si>
  <si>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</si>
  <si>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</si>
  <si>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</si>
  <si>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</si>
  <si>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</si>
  <si>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</si>
  <si>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</si>
  <si>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</si>
  <si>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</si>
  <si>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</si>
  <si>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</si>
  <si>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</si>
  <si>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</si>
  <si>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</si>
  <si>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</si>
  <si>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</si>
  <si>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</si>
  <si>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</si>
  <si>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</si>
  <si>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</si>
  <si>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</si>
  <si>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</si>
  <si>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</si>
  <si>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</si>
  <si>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</si>
  <si>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</si>
  <si>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</si>
  <si>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</si>
  <si>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</si>
  <si>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</si>
  <si>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</si>
  <si>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</si>
  <si>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</si>
  <si>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</si>
  <si>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</si>
  <si>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</si>
  <si>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</si>
  <si>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</si>
  <si>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</si>
  <si>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</si>
  <si>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</si>
  <si>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</si>
  <si>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</si>
  <si>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</si>
  <si>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</si>
  <si>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</si>
  <si>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</si>
  <si>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</si>
  <si>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</si>
  <si>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</si>
  <si>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</si>
  <si>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</si>
  <si>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</si>
  <si>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</si>
  <si>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</si>
  <si>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</si>
  <si>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</si>
  <si>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</si>
  <si>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</si>
  <si>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</si>
  <si>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</si>
  <si>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</si>
  <si>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</si>
  <si>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</si>
  <si>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</si>
  <si>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</si>
  <si>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</si>
  <si>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</si>
  <si>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</si>
  <si>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</si>
  <si>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</si>
  <si>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</si>
  <si>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</si>
  <si>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</si>
  <si>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</si>
  <si>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</si>
  <si>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</si>
  <si>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</si>
  <si>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</si>
  <si>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</si>
  <si>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</si>
  <si>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</si>
  <si>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</si>
  <si>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</si>
  <si>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</si>
  <si>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</si>
  <si>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</si>
  <si>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</si>
  <si>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</si>
  <si>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</si>
  <si>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</si>
  <si>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</si>
  <si>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</si>
  <si>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</si>
  <si>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</si>
  <si>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</si>
  <si>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</si>
  <si>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</si>
  <si>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</si>
  <si>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</si>
  <si>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</si>
  <si>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</si>
  <si>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</si>
  <si>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</si>
  <si>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</si>
  <si>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</si>
  <si>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</si>
  <si>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</si>
  <si>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</si>
  <si>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</si>
  <si>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</si>
  <si>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</si>
  <si>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</si>
  <si>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</si>
  <si>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</si>
  <si>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</si>
  <si>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</si>
  <si>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</si>
  <si>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</si>
  <si>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</si>
  <si>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</si>
  <si>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</si>
  <si>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</si>
  <si>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</si>
  <si>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</si>
  <si>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</si>
  <si>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</si>
  <si>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</si>
  <si>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</si>
  <si>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</si>
  <si>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</si>
  <si>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</si>
  <si>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</si>
  <si>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</si>
  <si>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</si>
  <si>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</si>
  <si>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</si>
  <si>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</si>
  <si>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</si>
  <si>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</si>
  <si>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</si>
  <si>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</si>
  <si>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</si>
  <si>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</si>
  <si>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</si>
  <si>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</si>
  <si>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</si>
  <si>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</si>
  <si>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</si>
  <si>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</si>
  <si>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</si>
  <si>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</si>
  <si>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</si>
  <si>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</si>
  <si>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</si>
  <si>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</si>
  <si>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</si>
  <si>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</si>
  <si>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</si>
  <si>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</si>
  <si>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</si>
  <si>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</si>
  <si>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</si>
  <si>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</si>
  <si>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</si>
  <si>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</si>
  <si>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</si>
  <si>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</si>
  <si>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</si>
  <si>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</si>
  <si>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</si>
  <si>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</si>
  <si>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</si>
  <si>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</si>
  <si>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</si>
  <si>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</si>
  <si>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</si>
  <si>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</si>
  <si>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</si>
  <si>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</si>
  <si>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</si>
  <si>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</si>
  <si>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</si>
  <si>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</si>
  <si>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</si>
  <si>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</si>
  <si>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</si>
  <si>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</si>
  <si>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</si>
  <si>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</si>
  <si>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</si>
  <si>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</si>
  <si>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</si>
  <si>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</si>
  <si>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</si>
  <si>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</si>
  <si>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</si>
  <si>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</si>
  <si>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</si>
  <si>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</si>
  <si>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</si>
  <si>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</si>
  <si>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</si>
  <si>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</si>
  <si>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</si>
  <si>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</si>
  <si>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</si>
  <si>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</si>
  <si>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</si>
  <si>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</si>
  <si>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</si>
  <si>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</si>
  <si>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</si>
  <si>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</si>
  <si>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</si>
  <si>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</si>
  <si>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</si>
  <si>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</si>
  <si>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</si>
  <si>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</si>
  <si>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</si>
  <si>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</si>
  <si>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</si>
  <si>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</si>
  <si>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</si>
  <si>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</si>
  <si>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</si>
  <si>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</si>
  <si>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</si>
  <si>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</si>
  <si>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</si>
  <si>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</si>
  <si>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</si>
  <si>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</si>
  <si>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</si>
  <si>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</si>
  <si>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</si>
  <si>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</si>
  <si>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</si>
  <si>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</si>
  <si>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</si>
  <si>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</si>
  <si>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</si>
  <si>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</si>
  <si>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</si>
  <si>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</si>
  <si>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</si>
  <si>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</si>
  <si>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</si>
  <si>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</si>
  <si>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</si>
  <si>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</si>
  <si>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</si>
  <si>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</si>
  <si>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</si>
  <si>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</si>
  <si>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</si>
  <si>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</si>
  <si>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</si>
  <si>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</si>
  <si>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</si>
  <si>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</si>
  <si>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</si>
  <si>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</si>
  <si>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</si>
  <si>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</si>
  <si>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</si>
  <si>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</si>
  <si>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</si>
  <si>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</si>
  <si>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</si>
  <si>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</si>
  <si>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</si>
  <si>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</si>
  <si>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</si>
  <si>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</si>
  <si>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</si>
  <si>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</si>
  <si>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</si>
  <si>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</si>
  <si>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</si>
  <si>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</si>
  <si>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</si>
  <si>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</si>
  <si>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</si>
  <si>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</si>
  <si>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</si>
  <si>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</si>
  <si>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</si>
  <si>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</si>
  <si>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</si>
  <si>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</si>
  <si>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</si>
  <si>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</si>
  <si>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</si>
  <si>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</si>
  <si>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</si>
  <si>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</si>
  <si>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</si>
  <si>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</si>
  <si>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</si>
  <si>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</si>
  <si>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</si>
  <si>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</si>
  <si>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</si>
  <si>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</si>
  <si>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</si>
  <si>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</si>
  <si>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</si>
  <si>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</si>
  <si>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</si>
  <si>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</si>
  <si>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</si>
  <si>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</si>
  <si>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</si>
  <si>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</si>
  <si>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</si>
  <si>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</si>
  <si>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</si>
  <si>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</si>
  <si>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</si>
  <si>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</si>
  <si>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</si>
  <si>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</si>
  <si>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</si>
  <si>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</si>
  <si>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</si>
  <si>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</si>
  <si>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</si>
  <si>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</si>
  <si>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</si>
  <si>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</si>
  <si>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</si>
  <si>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</si>
  <si>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</si>
  <si>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</si>
  <si>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</si>
  <si>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</si>
  <si>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</si>
  <si>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</si>
  <si>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</si>
  <si>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</si>
  <si>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</si>
  <si>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</si>
  <si>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</si>
  <si>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</si>
  <si>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</si>
  <si>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</si>
  <si>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</si>
  <si>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</si>
  <si>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</si>
  <si>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</si>
  <si>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</si>
  <si>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</si>
  <si>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</si>
  <si>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</si>
  <si>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</si>
  <si>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</si>
  <si>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</si>
  <si>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</si>
  <si>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</si>
  <si>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</si>
  <si>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</si>
  <si>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</si>
  <si>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</si>
  <si>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</si>
  <si>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</si>
  <si>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</si>
  <si>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</si>
  <si>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</si>
  <si>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</si>
  <si>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</si>
  <si>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</si>
  <si>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</si>
  <si>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</si>
  <si>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</si>
  <si>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</si>
  <si>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</si>
  <si>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</si>
  <si>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</si>
  <si>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</si>
  <si>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</si>
  <si>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</si>
  <si>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</si>
  <si>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</si>
  <si>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</si>
  <si>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</si>
  <si>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</si>
  <si>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</si>
  <si>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</si>
  <si>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</si>
  <si>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</si>
  <si>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</si>
  <si>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</si>
  <si>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</si>
  <si>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</si>
  <si>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</si>
  <si>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</si>
  <si>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</si>
  <si>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</si>
  <si>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</si>
  <si>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</si>
  <si>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</si>
  <si>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</si>
  <si>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</si>
  <si>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</si>
  <si>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</si>
  <si>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</si>
  <si>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</si>
  <si>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</si>
  <si>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</si>
  <si>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</si>
  <si>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</si>
  <si>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</si>
  <si>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</si>
  <si>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</si>
  <si>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</si>
  <si>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</si>
  <si>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</si>
  <si>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</si>
  <si>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</si>
  <si>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</si>
  <si>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</si>
  <si>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</si>
  <si>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</si>
  <si>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</si>
  <si>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</si>
  <si>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</si>
  <si>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</si>
  <si>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</si>
  <si>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</si>
  <si>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</si>
  <si>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</si>
  <si>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</si>
  <si>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</si>
  <si>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</si>
  <si>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</si>
  <si>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</si>
  <si>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</si>
  <si>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</si>
  <si>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</si>
  <si>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</si>
  <si>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</si>
  <si>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</si>
  <si>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</si>
  <si>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</si>
  <si>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</si>
  <si>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</si>
  <si>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</si>
  <si>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</si>
  <si>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</si>
  <si>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</si>
  <si>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</si>
  <si>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</si>
  <si>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</si>
  <si>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</si>
  <si>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</si>
  <si>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</si>
  <si>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</si>
  <si>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</si>
  <si>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</si>
  <si>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</si>
  <si>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</si>
  <si>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</si>
  <si>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</si>
  <si>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</si>
  <si>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</si>
  <si>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</si>
  <si>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</si>
  <si>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</si>
  <si>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</si>
  <si>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</si>
  <si>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</si>
  <si>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</si>
  <si>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</si>
  <si>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</si>
  <si>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</si>
  <si>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</si>
  <si>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</si>
  <si>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</si>
  <si>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</si>
  <si>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</si>
  <si>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</si>
  <si>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</si>
  <si>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</si>
  <si>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</si>
  <si>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</si>
  <si>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</si>
  <si>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</si>
  <si>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</si>
  <si>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</si>
  <si>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</si>
  <si>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</si>
  <si>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</si>
  <si>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</si>
  <si>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</si>
  <si>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</si>
  <si>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</si>
  <si>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</si>
  <si>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</si>
  <si>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</si>
  <si>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</si>
  <si>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</si>
  <si>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</si>
  <si>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</si>
  <si>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</si>
  <si>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</si>
  <si>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</si>
  <si>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</si>
  <si>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</si>
  <si>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</si>
  <si>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</si>
  <si>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</si>
  <si>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</si>
  <si>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</si>
  <si>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</si>
  <si>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</si>
  <si>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</si>
  <si>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</si>
  <si>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</si>
  <si>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</si>
  <si>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</si>
  <si>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</si>
  <si>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</si>
  <si>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</si>
  <si>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</si>
  <si>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</si>
  <si>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</si>
  <si>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</si>
  <si>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</si>
  <si>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</si>
  <si>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</si>
  <si>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</si>
  <si>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</si>
  <si>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</si>
  <si>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</si>
  <si>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</si>
  <si>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</si>
  <si>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</si>
  <si>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</si>
  <si>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</si>
  <si>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</si>
  <si>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</si>
  <si>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</si>
  <si>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</si>
  <si>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</si>
  <si>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</si>
  <si>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</si>
  <si>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</si>
  <si>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</si>
  <si>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</si>
  <si>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</si>
  <si>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</si>
  <si>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</si>
  <si>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</si>
  <si>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</si>
  <si>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</si>
  <si>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</si>
  <si>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</si>
  <si>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</si>
  <si>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</si>
  <si>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</si>
  <si>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</si>
  <si>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</si>
  <si>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</si>
  <si>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</si>
  <si>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</si>
  <si>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</si>
  <si>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</si>
  <si>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</si>
  <si>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</si>
  <si>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</si>
  <si>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</si>
  <si>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</si>
  <si>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</si>
  <si>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</si>
  <si>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</si>
  <si>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</si>
  <si>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</si>
  <si>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</si>
  <si>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</si>
  <si>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</si>
  <si>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</si>
  <si>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</si>
  <si>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</si>
  <si>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</si>
  <si>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</si>
  <si>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</si>
  <si>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</si>
  <si>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</si>
  <si>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</si>
  <si>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</si>
  <si>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</si>
  <si>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</si>
  <si>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</si>
  <si>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</si>
  <si>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</si>
  <si>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</si>
  <si>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</si>
  <si>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</si>
  <si>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</si>
  <si>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</si>
  <si>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</si>
  <si>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</si>
  <si>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</si>
  <si>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</si>
  <si>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</si>
  <si>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</si>
  <si>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</si>
  <si>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</si>
  <si>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</si>
  <si>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</si>
  <si>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</si>
  <si>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</si>
  <si>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</si>
  <si>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</si>
  <si>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</si>
  <si>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</si>
  <si>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</si>
  <si>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</si>
  <si>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</si>
  <si>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</si>
  <si>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</si>
  <si>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</si>
  <si>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</si>
  <si>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</si>
  <si>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</si>
  <si>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</si>
  <si>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</si>
  <si>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</si>
  <si>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</si>
  <si>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</si>
  <si>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</si>
  <si>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</si>
  <si>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</si>
  <si>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</si>
  <si>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</si>
  <si>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</si>
  <si>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</si>
  <si>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</si>
  <si>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</si>
  <si>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</si>
  <si>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</si>
  <si>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</si>
  <si>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</si>
  <si>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</si>
  <si>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</si>
  <si>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</si>
  <si>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</si>
  <si>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</si>
  <si>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</si>
  <si>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</si>
  <si>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</si>
  <si>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</si>
  <si>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</si>
  <si>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</si>
  <si>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</si>
  <si>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</si>
  <si>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</si>
  <si>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</si>
  <si>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</si>
  <si>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</si>
  <si>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</si>
  <si>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</si>
  <si>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</si>
  <si>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</si>
  <si>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</si>
  <si>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</si>
  <si>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</si>
  <si>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</si>
  <si>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</si>
  <si>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</si>
  <si>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</si>
  <si>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</si>
  <si>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</si>
  <si>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</si>
  <si>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</si>
  <si>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</si>
  <si>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</si>
  <si>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</si>
  <si>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</si>
  <si>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</si>
  <si>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</si>
  <si>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</si>
  <si>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</si>
  <si>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</si>
  <si>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</si>
  <si>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</si>
  <si>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</si>
  <si>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</si>
  <si>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</si>
  <si>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</si>
  <si>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</si>
  <si>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</si>
  <si>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</si>
  <si>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</si>
  <si>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</si>
  <si>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</si>
  <si>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</si>
  <si>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</si>
  <si>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</si>
  <si>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</si>
  <si>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</si>
  <si>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</si>
  <si>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</si>
  <si>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</si>
  <si>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</si>
  <si>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</si>
  <si>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</si>
  <si>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</si>
  <si>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</si>
  <si>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</si>
  <si>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</si>
  <si>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</si>
  <si>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</si>
  <si>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</si>
  <si>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</si>
  <si>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</si>
  <si>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</si>
  <si>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</si>
  <si>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</si>
  <si>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</si>
  <si>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</si>
  <si>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</si>
  <si>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</si>
  <si>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</si>
  <si>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</si>
  <si>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</si>
  <si>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</si>
  <si>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</si>
  <si>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</si>
  <si>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</si>
  <si>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</si>
  <si>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</si>
  <si>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</si>
  <si>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</si>
  <si>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</si>
  <si>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</si>
  <si>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</si>
  <si>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</si>
  <si>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</si>
  <si>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</si>
  <si>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</si>
  <si>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</si>
  <si>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</si>
  <si>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</si>
  <si>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</si>
  <si>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</si>
  <si>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</si>
  <si>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</si>
  <si>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</si>
  <si>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</si>
  <si>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</si>
  <si>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</si>
  <si>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</si>
  <si>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</si>
  <si>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</si>
  <si>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</si>
  <si>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</si>
  <si>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</si>
  <si>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</si>
  <si>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</si>
  <si>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</si>
  <si>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</si>
  <si>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</si>
  <si>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</si>
  <si>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</si>
  <si>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</si>
  <si>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</si>
  <si>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</si>
  <si>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</si>
  <si>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</si>
  <si>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</si>
  <si>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</si>
  <si>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</si>
  <si>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</si>
  <si>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</si>
  <si>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</si>
  <si>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</si>
  <si>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</si>
  <si>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</si>
  <si>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</si>
  <si>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</si>
  <si>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</si>
  <si>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</si>
  <si>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</si>
  <si>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</si>
  <si>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</si>
  <si>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</si>
  <si>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</si>
  <si>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</si>
  <si>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</si>
  <si>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</si>
  <si>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</si>
  <si>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</si>
  <si>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</si>
  <si>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</si>
  <si>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</si>
  <si>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</si>
  <si>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</si>
  <si>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</si>
  <si>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</si>
  <si>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</si>
  <si>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</si>
  <si>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</si>
  <si>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</si>
  <si>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</si>
  <si>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</si>
  <si>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</si>
  <si>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</si>
  <si>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</si>
  <si>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</si>
  <si>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</si>
  <si>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</si>
  <si>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</si>
  <si>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</si>
  <si>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</si>
  <si>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</si>
  <si>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</si>
  <si>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</si>
  <si>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</si>
  <si>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</si>
  <si>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</si>
  <si>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</si>
  <si>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</si>
  <si>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</si>
  <si>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</si>
  <si>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</si>
  <si>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</si>
  <si>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</si>
  <si>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</si>
  <si>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</si>
  <si>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</si>
  <si>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</si>
  <si>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</si>
  <si>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</si>
  <si>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</si>
  <si>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</si>
  <si>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</si>
  <si>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</si>
  <si>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</si>
  <si>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</si>
  <si>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</si>
  <si>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</si>
  <si>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</si>
  <si>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</si>
  <si>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</si>
  <si>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</si>
  <si>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</si>
  <si>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</si>
  <si>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</si>
  <si>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</si>
  <si>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</si>
  <si>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</si>
  <si>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</si>
  <si>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</si>
  <si>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</si>
  <si>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</si>
  <si>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</si>
  <si>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</si>
  <si>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</si>
  <si>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</si>
  <si>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</si>
  <si>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</si>
  <si>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</si>
  <si>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</si>
  <si>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</si>
  <si>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</si>
  <si>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</si>
  <si>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</si>
  <si>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</si>
  <si>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</si>
  <si>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</si>
  <si>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</si>
  <si>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</si>
  <si>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</si>
  <si>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</si>
  <si>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</si>
  <si>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</si>
  <si>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</si>
  <si>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</si>
  <si>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</si>
  <si>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</si>
  <si>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</si>
  <si>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</si>
  <si>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</si>
  <si>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</si>
  <si>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</si>
  <si>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</si>
  <si>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</si>
  <si>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</si>
  <si>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</si>
  <si>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</si>
  <si>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</si>
  <si>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</si>
  <si>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</si>
  <si>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</si>
  <si>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</si>
  <si>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</si>
  <si>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</si>
  <si>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</si>
  <si>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</si>
  <si>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</si>
  <si>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</si>
  <si>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</si>
  <si>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</si>
  <si>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</si>
  <si>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</si>
  <si>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</si>
  <si>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</si>
  <si>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</si>
  <si>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</si>
  <si>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</si>
  <si>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</si>
  <si>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</si>
  <si>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</si>
  <si>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</si>
  <si>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</si>
  <si>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</si>
  <si>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</si>
  <si>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</si>
  <si>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</si>
  <si>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</si>
  <si>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</si>
  <si>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</si>
  <si>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</si>
  <si>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</si>
  <si>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</si>
  <si>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</si>
  <si>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</si>
  <si>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</si>
  <si>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</si>
  <si>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</si>
  <si>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</si>
  <si>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</si>
  <si>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</si>
  <si>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</si>
  <si>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</si>
  <si>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</si>
  <si>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</si>
  <si>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</si>
  <si>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</si>
  <si>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</si>
  <si>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</si>
  <si>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</si>
  <si>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</si>
  <si>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</si>
  <si>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</si>
  <si>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</si>
  <si>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</si>
  <si>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</si>
  <si>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</si>
  <si>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</si>
  <si>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</si>
  <si>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</si>
  <si>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</si>
  <si>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</si>
  <si>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</si>
  <si>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</si>
  <si>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</si>
  <si>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</si>
  <si>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</si>
  <si>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</si>
  <si>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</si>
  <si>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</si>
  <si>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</si>
  <si>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</si>
  <si>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</si>
  <si>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</si>
  <si>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</si>
  <si>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</si>
  <si>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</si>
  <si>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</si>
  <si>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</si>
  <si>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</si>
  <si>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</si>
  <si>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</si>
  <si>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</si>
  <si>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</si>
  <si>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</si>
  <si>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</si>
  <si>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</si>
  <si>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</si>
  <si>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</si>
  <si>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</si>
  <si>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</si>
  <si>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</si>
  <si>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</si>
  <si>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</si>
  <si>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</si>
  <si>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</si>
  <si>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</si>
  <si>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</si>
  <si>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</si>
  <si>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</si>
  <si>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</si>
  <si>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</si>
  <si>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</si>
  <si>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</si>
  <si>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</si>
  <si>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</si>
  <si>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</si>
  <si>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</si>
  <si>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</si>
  <si>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</si>
  <si>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</si>
  <si>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</si>
  <si>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</si>
  <si>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</si>
  <si>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</si>
  <si>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</si>
  <si>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</si>
  <si>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</si>
  <si>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</si>
  <si>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</si>
  <si>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</si>
  <si>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</si>
  <si>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</si>
  <si>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</si>
  <si>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</si>
  <si>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</si>
  <si>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</si>
  <si>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</si>
  <si>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</si>
  <si>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</si>
  <si>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</si>
  <si>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</si>
  <si>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</si>
  <si>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</si>
  <si>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</si>
  <si>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</si>
  <si>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</si>
  <si>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</si>
  <si>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</si>
  <si>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</si>
  <si>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</si>
  <si>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</si>
  <si>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</si>
  <si>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</si>
  <si>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</si>
  <si>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</si>
  <si>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</si>
  <si>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</si>
  <si>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</si>
  <si>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</si>
  <si>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</si>
  <si>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</si>
  <si>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</si>
  <si>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</si>
  <si>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</si>
  <si>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</si>
  <si>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</si>
  <si>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</si>
  <si>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</si>
  <si>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</si>
  <si>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</si>
  <si>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</si>
  <si>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</si>
  <si>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</si>
  <si>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</si>
  <si>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</si>
  <si>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</si>
  <si>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</si>
  <si>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</si>
  <si>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</si>
  <si>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</si>
  <si>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</si>
  <si>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</si>
  <si>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</si>
  <si>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</si>
  <si>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</si>
  <si>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</si>
  <si>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</si>
  <si>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</si>
  <si>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</si>
  <si>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</si>
  <si>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</si>
  <si>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</si>
  <si>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</si>
  <si>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</si>
  <si>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</si>
  <si>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</si>
  <si>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</si>
  <si>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</si>
  <si>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</si>
  <si>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</si>
  <si>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</si>
  <si>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</si>
  <si>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</si>
  <si>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</si>
  <si>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</si>
  <si>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</si>
  <si>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</si>
  <si>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</si>
  <si>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</si>
  <si>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</si>
  <si>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</si>
  <si>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</si>
  <si>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</si>
  <si>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</si>
  <si>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</si>
  <si>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</si>
  <si>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</si>
  <si>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</si>
  <si>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</si>
  <si>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</si>
  <si>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</si>
  <si>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</si>
  <si>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</si>
  <si>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</si>
  <si>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</si>
  <si>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</si>
  <si>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</si>
  <si>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</si>
  <si>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</si>
  <si>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</si>
  <si>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</si>
  <si>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</si>
  <si>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</si>
  <si>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</si>
  <si>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</si>
  <si>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</si>
  <si>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</si>
  <si>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</si>
  <si>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</si>
  <si>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</si>
  <si>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</si>
  <si>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</si>
  <si>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</si>
  <si>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</si>
  <si>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</si>
  <si>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</si>
  <si>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</si>
  <si>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</si>
  <si>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</si>
  <si>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</si>
  <si>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</si>
  <si>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</si>
  <si>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</si>
  <si>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</si>
  <si>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</si>
  <si>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</si>
  <si>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</si>
  <si>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</si>
  <si>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</si>
  <si>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</si>
  <si>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</si>
  <si>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</si>
  <si>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</si>
  <si>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</si>
  <si>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</si>
  <si>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</si>
  <si>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</si>
  <si>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</si>
  <si>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</si>
  <si>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</si>
  <si>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</si>
  <si>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</si>
  <si>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</si>
  <si>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</si>
  <si>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</si>
  <si>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</si>
  <si>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</si>
  <si>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</si>
  <si>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</si>
  <si>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</si>
  <si>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</si>
  <si>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</si>
  <si>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</si>
  <si>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</si>
  <si>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</si>
  <si>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</si>
  <si>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</si>
  <si>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</si>
  <si>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</si>
  <si>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</si>
  <si>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</si>
  <si>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</si>
  <si>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</si>
  <si>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</si>
  <si>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</si>
  <si>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</si>
  <si>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</si>
  <si>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</si>
  <si>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</si>
  <si>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</si>
  <si>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</si>
  <si>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</si>
  <si>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</si>
  <si>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</si>
  <si>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</si>
  <si>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</si>
  <si>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</si>
  <si>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</si>
  <si>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</si>
  <si>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</si>
  <si>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</si>
  <si>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</si>
  <si>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</si>
  <si>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</si>
  <si>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</si>
  <si>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</si>
  <si>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</si>
  <si>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</si>
  <si>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</si>
  <si>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</si>
  <si>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</si>
  <si>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</si>
  <si>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</si>
  <si>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</si>
  <si>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</si>
  <si>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</si>
  <si>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</si>
  <si>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</si>
  <si>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</si>
  <si>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</si>
  <si>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</si>
  <si>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</si>
  <si>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</si>
  <si>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</si>
  <si>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</si>
  <si>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</si>
  <si>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</si>
  <si>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</si>
  <si>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</si>
  <si>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</si>
  <si>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</si>
  <si>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</si>
  <si>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</si>
  <si>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</si>
  <si>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</si>
  <si>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</si>
  <si>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</si>
  <si>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</si>
  <si>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</si>
  <si>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</si>
  <si>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</si>
  <si>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</si>
  <si>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</si>
  <si>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</si>
  <si>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</si>
  <si>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</si>
  <si>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</si>
  <si>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</si>
  <si>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</si>
  <si>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</si>
  <si>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</si>
  <si>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</si>
  <si>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</si>
  <si>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</si>
  <si>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</si>
  <si>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</si>
  <si>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</si>
  <si>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</si>
  <si>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</si>
  <si>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</si>
  <si>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</si>
  <si>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</si>
  <si>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</si>
  <si>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</si>
  <si>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</si>
  <si>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</si>
  <si>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</si>
  <si>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</si>
  <si>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</si>
  <si>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</si>
  <si>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</si>
  <si>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</si>
  <si>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</si>
  <si>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</si>
  <si>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</si>
  <si>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</si>
  <si>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</si>
  <si>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</si>
  <si>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</si>
  <si>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</si>
  <si>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</si>
  <si>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</si>
  <si>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</si>
  <si>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</si>
  <si>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</si>
  <si>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</si>
  <si>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</si>
  <si>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</si>
  <si>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</si>
  <si>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</si>
  <si>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</si>
  <si>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</si>
  <si>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</si>
  <si>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</si>
  <si>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</si>
  <si>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</si>
  <si>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</si>
  <si>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</si>
  <si>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</si>
  <si>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</si>
  <si>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</si>
  <si>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</si>
  <si>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</si>
  <si>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</si>
  <si>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</si>
  <si>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</si>
  <si>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</si>
  <si>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</si>
  <si>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</si>
  <si>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</si>
  <si>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</si>
  <si>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</si>
  <si>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</si>
  <si>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</si>
  <si>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</si>
  <si>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</si>
  <si>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</si>
  <si>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</si>
  <si>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</si>
  <si>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</si>
  <si>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</si>
  <si>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</si>
  <si>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</si>
  <si>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</si>
  <si>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</si>
  <si>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</si>
  <si>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</si>
  <si>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</si>
  <si>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</si>
  <si>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</si>
  <si>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</si>
  <si>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</si>
  <si>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</si>
  <si>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</si>
  <si>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</si>
  <si>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</si>
  <si>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</si>
  <si>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</si>
  <si>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</si>
  <si>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</si>
  <si>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</si>
  <si>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</si>
  <si>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</si>
  <si>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</si>
  <si>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</si>
  <si>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</si>
  <si>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</si>
  <si>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</si>
  <si>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</si>
  <si>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</si>
  <si>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</si>
  <si>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</si>
  <si>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</si>
  <si>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</si>
  <si>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</si>
  <si>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</si>
  <si>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</si>
  <si>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</si>
  <si>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</si>
  <si>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</si>
  <si>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</si>
  <si>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</si>
  <si>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</si>
  <si>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</si>
  <si>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</si>
  <si>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</si>
  <si>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</si>
  <si>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</si>
  <si>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</si>
  <si>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</si>
  <si>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</si>
  <si>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</si>
  <si>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</si>
  <si>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</si>
  <si>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</si>
  <si>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</si>
  <si>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</si>
  <si>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</si>
  <si>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</si>
  <si>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</si>
  <si>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</si>
  <si>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</si>
  <si>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</si>
  <si>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</si>
  <si>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</si>
  <si>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</si>
  <si>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</si>
  <si>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</si>
  <si>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</si>
  <si>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</si>
  <si>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</si>
  <si>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</si>
  <si>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</si>
  <si>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</si>
  <si>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</si>
  <si>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</si>
  <si>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</si>
  <si>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</si>
  <si>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</si>
  <si>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</si>
  <si>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</si>
  <si>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</si>
  <si>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</si>
  <si>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</si>
  <si>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</si>
  <si>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</si>
  <si>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</si>
  <si>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</si>
  <si>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</si>
  <si>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</si>
  <si>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</si>
  <si>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</si>
  <si>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</si>
  <si>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</si>
  <si>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</si>
  <si>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</si>
  <si>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</si>
  <si>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</si>
  <si>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</si>
  <si>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</si>
  <si>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</si>
  <si>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</si>
  <si>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</si>
  <si>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</si>
  <si>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</si>
  <si>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</si>
  <si>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</si>
  <si>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</si>
  <si>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</si>
  <si>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</si>
  <si>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</si>
  <si>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</si>
  <si>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</si>
  <si>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</si>
  <si>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</si>
  <si>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</si>
  <si>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</si>
  <si>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</si>
  <si>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</si>
  <si>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</si>
  <si>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</si>
  <si>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</si>
  <si>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</si>
  <si>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</si>
  <si>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</si>
  <si>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</si>
  <si>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</si>
  <si>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</si>
  <si>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</si>
  <si>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</si>
  <si>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</si>
  <si>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</si>
  <si>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</si>
  <si>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</si>
  <si>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</si>
  <si>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</si>
  <si>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</si>
  <si>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</si>
  <si>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</si>
  <si>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</si>
  <si>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</si>
  <si>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</si>
  <si>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</si>
  <si>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</si>
  <si>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</si>
  <si>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</si>
  <si>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</si>
  <si>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</si>
  <si>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</si>
  <si>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</si>
  <si>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</si>
  <si>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</si>
  <si>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</si>
  <si>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</si>
  <si>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</si>
  <si>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</si>
  <si>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</si>
  <si>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</si>
  <si>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</si>
  <si>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</si>
  <si>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</si>
  <si>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</si>
  <si>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</si>
  <si>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</si>
  <si>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</si>
  <si>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</si>
  <si>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</si>
  <si>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</si>
  <si>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</si>
  <si>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</si>
  <si>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</si>
  <si>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</si>
  <si>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</si>
  <si>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</si>
  <si>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</si>
  <si>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</si>
  <si>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</si>
  <si>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</si>
  <si>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</si>
  <si>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</si>
  <si>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</si>
  <si>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</si>
  <si>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</si>
  <si>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</si>
  <si>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</si>
  <si>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</si>
  <si>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</si>
  <si>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</si>
  <si>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</si>
  <si>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</si>
  <si>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</si>
  <si>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</si>
  <si>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</si>
  <si>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</si>
  <si>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</si>
  <si>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</si>
  <si>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</si>
  <si>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</si>
  <si>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</si>
  <si>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</si>
  <si>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</si>
  <si>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</si>
  <si>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</si>
  <si>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</si>
  <si>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</si>
  <si>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</si>
  <si>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</si>
  <si>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</si>
  <si>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</si>
  <si>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</si>
  <si>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</si>
  <si>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</si>
  <si>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</si>
  <si>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</si>
  <si>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</si>
  <si>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</si>
  <si>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</si>
  <si>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</si>
  <si>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</si>
  <si>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</si>
  <si>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</si>
  <si>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</si>
  <si>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</si>
  <si>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</si>
  <si>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</si>
  <si>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</si>
  <si>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</si>
  <si>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</si>
  <si>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</si>
  <si>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</si>
  <si>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</si>
  <si>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</si>
  <si>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</si>
  <si>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</si>
  <si>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</si>
  <si>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</si>
  <si>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</si>
  <si>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</si>
  <si>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</si>
  <si>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</si>
  <si>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</si>
  <si>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</si>
  <si>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</si>
  <si>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</si>
  <si>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</si>
  <si>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</si>
  <si>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</si>
  <si>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</si>
  <si>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</si>
  <si>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</si>
  <si>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</si>
  <si>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</si>
  <si>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</si>
  <si>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</si>
  <si>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</si>
  <si>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</si>
  <si>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</si>
  <si>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</si>
  <si>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</si>
  <si>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</si>
  <si>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</si>
  <si>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</si>
  <si>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</si>
  <si>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</si>
  <si>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</si>
  <si>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</si>
  <si>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</si>
  <si>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</si>
  <si>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</si>
  <si>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</si>
  <si>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</si>
  <si>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</si>
  <si>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</si>
  <si>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</si>
  <si>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</si>
  <si>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</si>
  <si>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</si>
  <si>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</si>
  <si>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</si>
  <si>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</si>
  <si>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</si>
  <si>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</si>
  <si>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</si>
  <si>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</si>
  <si>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</si>
  <si>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</si>
  <si>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</si>
  <si>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</si>
  <si>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</si>
  <si>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</si>
  <si>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</si>
  <si>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</si>
  <si>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</si>
  <si>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</si>
  <si>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</si>
  <si>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</si>
  <si>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</si>
  <si>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</si>
  <si>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</si>
  <si>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</si>
  <si>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</si>
  <si>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</si>
  <si>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</si>
  <si>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</si>
  <si>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</si>
  <si>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</si>
  <si>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</si>
  <si>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</si>
  <si>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</si>
  <si>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</si>
  <si>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</si>
  <si>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</si>
  <si>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</si>
  <si>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</si>
  <si>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</si>
  <si>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</si>
  <si>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</si>
  <si>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</si>
  <si>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</si>
  <si>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</si>
  <si>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</si>
  <si>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</si>
  <si>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</si>
  <si>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</si>
  <si>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</si>
  <si>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</si>
  <si>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</si>
  <si>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</si>
  <si>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</si>
  <si>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</si>
  <si>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</si>
  <si>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</si>
  <si>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</si>
  <si>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</si>
  <si>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</si>
  <si>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</si>
  <si>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</si>
  <si>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</si>
  <si>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</si>
  <si>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</si>
  <si>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</si>
  <si>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</si>
  <si>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</si>
  <si>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</si>
  <si>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</si>
  <si>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</si>
  <si>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</si>
  <si>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</si>
  <si>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</si>
  <si>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</si>
  <si>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</si>
  <si>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</si>
  <si>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</si>
  <si>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</si>
  <si>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</si>
  <si>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</si>
  <si>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</si>
  <si>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</si>
  <si>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</si>
  <si>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</si>
  <si>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</si>
  <si>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</si>
  <si>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</si>
  <si>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</si>
  <si>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</si>
  <si>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</si>
  <si>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</si>
  <si>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</si>
  <si>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</si>
  <si>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</si>
  <si>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</si>
  <si>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</si>
  <si>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</si>
  <si>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</si>
  <si>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</si>
  <si>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</si>
  <si>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</si>
  <si>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</si>
  <si>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</si>
  <si>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</si>
  <si>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</si>
  <si>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</si>
  <si>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</si>
  <si>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</si>
  <si>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</si>
  <si>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</si>
  <si>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</si>
  <si>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</si>
  <si>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</si>
  <si>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</si>
  <si>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</si>
  <si>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</si>
  <si>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</si>
  <si>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</si>
  <si>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</si>
  <si>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</si>
  <si>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</si>
  <si>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</si>
  <si>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</si>
  <si>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</si>
  <si>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</si>
  <si>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</si>
  <si>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</si>
  <si>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</si>
  <si>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</si>
  <si>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</si>
  <si>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</si>
  <si>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</si>
  <si>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</si>
  <si>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</si>
  <si>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</si>
  <si>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</si>
  <si>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</si>
  <si>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</si>
  <si>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</si>
  <si>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</si>
  <si>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</si>
  <si>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</si>
  <si>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</si>
  <si>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</si>
  <si>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</si>
  <si>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</si>
  <si>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</si>
  <si>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</si>
  <si>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</si>
  <si>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</si>
  <si>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</si>
  <si>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</si>
  <si>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</si>
  <si>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</si>
  <si>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</si>
  <si>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</si>
  <si>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</si>
  <si>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</si>
  <si>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</si>
  <si>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</si>
  <si>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</si>
  <si>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</si>
  <si>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</si>
  <si>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</si>
  <si>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</si>
  <si>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</si>
  <si>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</si>
  <si>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</si>
  <si>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</si>
  <si>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</si>
  <si>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</si>
  <si>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</si>
  <si>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</si>
  <si>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</si>
  <si>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</si>
  <si>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</si>
  <si>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</si>
  <si>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</si>
  <si>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</si>
  <si>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</si>
  <si>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</si>
  <si>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</si>
  <si>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</si>
  <si>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</si>
  <si>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</si>
  <si>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</si>
  <si>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</si>
  <si>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</si>
  <si>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</si>
  <si>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</si>
  <si>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</si>
  <si>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</si>
  <si>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</si>
  <si>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</si>
  <si>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</si>
  <si>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</si>
  <si>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</si>
  <si>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</si>
  <si>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</si>
  <si>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</si>
  <si>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</si>
  <si>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</si>
  <si>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</si>
  <si>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</si>
  <si>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</si>
  <si>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</si>
  <si>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</si>
  <si>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</si>
  <si>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</si>
  <si>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</si>
  <si>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</si>
  <si>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</si>
  <si>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</si>
  <si>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</si>
  <si>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</si>
  <si>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</si>
  <si>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</si>
  <si>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</si>
  <si>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</si>
  <si>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</si>
  <si>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</si>
  <si>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</si>
  <si>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</si>
  <si>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</si>
  <si>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</si>
  <si>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</si>
  <si>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</si>
  <si>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</si>
  <si>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</si>
  <si>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</si>
  <si>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</si>
  <si>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</si>
  <si>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</si>
  <si>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</si>
  <si>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</si>
  <si>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</si>
  <si>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</si>
  <si>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</si>
  <si>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</si>
  <si>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</si>
  <si>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</si>
  <si>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</si>
  <si>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</si>
  <si>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</si>
  <si>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</si>
  <si>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</si>
  <si>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</si>
  <si>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</si>
  <si>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</si>
  <si>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</si>
  <si>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</si>
  <si>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</si>
  <si>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</si>
  <si>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</si>
  <si>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</si>
  <si>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</si>
  <si>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</si>
  <si>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</si>
  <si>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</si>
  <si>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</si>
  <si>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</si>
  <si>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</si>
  <si>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</si>
  <si>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</si>
  <si>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</si>
  <si>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</si>
  <si>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</si>
  <si>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</si>
  <si>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</si>
  <si>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</si>
  <si>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</si>
  <si>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</si>
  <si>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</si>
  <si>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</si>
  <si>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</si>
  <si>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</si>
  <si>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</si>
  <si>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</si>
  <si>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</si>
  <si>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</si>
  <si>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</si>
  <si>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</si>
  <si>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</si>
  <si>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</si>
  <si>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</si>
  <si>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</si>
  <si>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</si>
  <si>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</si>
  <si>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</si>
  <si>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</si>
  <si>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</si>
  <si>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</si>
  <si>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</si>
  <si>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</si>
  <si>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</si>
  <si>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</si>
  <si>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</si>
  <si>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</si>
  <si>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</si>
  <si>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</si>
  <si>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</si>
  <si>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</si>
  <si>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</si>
  <si>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</si>
  <si>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</si>
  <si>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</si>
  <si>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</si>
  <si>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</si>
  <si>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</si>
  <si>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</si>
  <si>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</si>
  <si>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</si>
  <si>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</si>
  <si>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</si>
  <si>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</si>
  <si>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</si>
  <si>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</si>
  <si>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</si>
  <si>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</si>
  <si>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</si>
  <si>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</si>
  <si>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</si>
  <si>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</si>
  <si>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</si>
  <si>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</si>
  <si>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</si>
  <si>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</si>
  <si>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</si>
  <si>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</si>
  <si>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</si>
  <si>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</si>
  <si>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</si>
  <si>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</si>
  <si>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</si>
  <si>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</si>
  <si>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</si>
  <si>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</si>
  <si>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</si>
  <si>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</si>
  <si>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</si>
  <si>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</si>
  <si>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</si>
  <si>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</si>
  <si>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</si>
  <si>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</si>
  <si>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</si>
  <si>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</si>
  <si>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</si>
  <si>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</si>
  <si>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</si>
  <si>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</si>
  <si>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</si>
  <si>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</si>
  <si>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</si>
  <si>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</si>
  <si>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</si>
  <si>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</si>
  <si>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</si>
  <si>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</si>
  <si>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</si>
  <si>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</si>
  <si>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</si>
  <si>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</si>
  <si>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</si>
  <si>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</si>
  <si>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</si>
  <si>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</si>
  <si>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</si>
  <si>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</si>
  <si>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</si>
  <si>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</si>
  <si>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</si>
  <si>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</si>
  <si>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</si>
  <si>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</si>
  <si>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</si>
  <si>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</si>
  <si>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</si>
  <si>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</si>
  <si>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</si>
  <si>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</si>
  <si>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</si>
  <si>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</si>
  <si>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</si>
  <si>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</si>
  <si>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</si>
  <si>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</si>
  <si>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</si>
  <si>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</si>
  <si>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</si>
  <si>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</si>
  <si>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</si>
  <si>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</si>
  <si>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</si>
  <si>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</si>
  <si>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</si>
  <si>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</si>
  <si>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</si>
  <si>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</si>
  <si>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</si>
  <si>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</si>
  <si>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</si>
  <si>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</si>
  <si>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</si>
  <si>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</si>
  <si>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</si>
  <si>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</si>
  <si>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</si>
  <si>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</si>
  <si>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</si>
  <si>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</si>
  <si>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</si>
  <si>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</si>
  <si>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</si>
  <si>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</si>
  <si>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</si>
  <si>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</si>
  <si>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</si>
  <si>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</si>
  <si>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</si>
  <si>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</si>
  <si>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</si>
  <si>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</si>
  <si>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</si>
  <si>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</si>
  <si>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</si>
  <si>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</si>
  <si>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</si>
  <si>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</si>
  <si>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</si>
  <si>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</si>
  <si>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</si>
  <si>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</si>
  <si>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</si>
  <si>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</si>
  <si>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</si>
  <si>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</si>
  <si>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</si>
  <si>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</si>
  <si>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</si>
  <si>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</si>
  <si>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</si>
  <si>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</si>
  <si>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</si>
  <si>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</si>
  <si>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</si>
  <si>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</si>
  <si>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</si>
  <si>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</si>
  <si>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</si>
  <si>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</si>
  <si>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</si>
  <si>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</si>
  <si>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</si>
  <si>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</si>
  <si>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</si>
  <si>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</si>
  <si>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</si>
  <si>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</si>
  <si>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</si>
  <si>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</si>
  <si>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</si>
  <si>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</si>
  <si>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</si>
  <si>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</si>
  <si>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</si>
  <si>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</si>
  <si>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</si>
  <si>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</si>
  <si>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</si>
  <si>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</si>
  <si>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</si>
  <si>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</si>
  <si>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</si>
  <si>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</si>
  <si>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</si>
  <si>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</si>
  <si>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</si>
  <si>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</si>
  <si>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</si>
  <si>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</si>
  <si>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</si>
  <si>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</si>
  <si>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</si>
  <si>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</si>
  <si>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</si>
  <si>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</si>
  <si>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</si>
  <si>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</si>
  <si>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</si>
  <si>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</si>
  <si>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</si>
  <si>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</si>
  <si>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</si>
  <si>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</si>
  <si>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</si>
  <si>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</si>
  <si>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</si>
  <si>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</si>
  <si>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</si>
  <si>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</si>
  <si>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</si>
  <si>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</si>
  <si>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</si>
  <si>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</si>
  <si>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</si>
  <si>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</si>
  <si>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</si>
  <si>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</si>
  <si>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</si>
  <si>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</si>
  <si>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</si>
  <si>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</si>
  <si>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</si>
  <si>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</si>
  <si>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</si>
  <si>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</si>
  <si>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</si>
  <si>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</si>
  <si>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</si>
  <si>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</si>
  <si>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</si>
  <si>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</si>
  <si>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</si>
  <si>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</si>
  <si>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</si>
  <si>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</si>
  <si>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</si>
  <si>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</si>
  <si>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</si>
  <si>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</si>
  <si>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</si>
  <si>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</si>
  <si>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</si>
  <si>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</si>
  <si>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</si>
  <si>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</si>
  <si>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</si>
  <si>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</si>
  <si>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</si>
  <si>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</si>
  <si>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</si>
  <si>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</si>
  <si>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</si>
  <si>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</si>
  <si>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</si>
  <si>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</si>
  <si>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</si>
  <si>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</si>
  <si>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</si>
  <si>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</si>
  <si>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</si>
  <si>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</si>
  <si>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</si>
  <si>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</si>
  <si>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</si>
  <si>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</si>
  <si>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</si>
  <si>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</si>
  <si>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</si>
  <si>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</si>
  <si>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</si>
  <si>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</si>
  <si>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</si>
  <si>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</si>
  <si>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</si>
  <si>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</si>
  <si>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</si>
  <si>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</si>
  <si>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</si>
  <si>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</si>
  <si>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</si>
  <si>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</si>
  <si>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</si>
  <si>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</si>
  <si>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</si>
  <si>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</si>
  <si>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</si>
  <si>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</si>
  <si>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</si>
  <si>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</si>
  <si>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</si>
  <si>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</si>
  <si>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</si>
  <si>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</si>
  <si>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</si>
  <si>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</si>
  <si>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</si>
  <si>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</si>
  <si>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</si>
  <si>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</si>
  <si>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</si>
  <si>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</si>
  <si>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</si>
  <si>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</si>
  <si>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</si>
  <si>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</si>
  <si>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</si>
  <si>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</si>
  <si>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</si>
  <si>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</si>
  <si>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</si>
  <si>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</si>
  <si>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</si>
  <si>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</si>
  <si>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</si>
  <si>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</si>
  <si>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</si>
  <si>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</si>
  <si>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</si>
  <si>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</si>
  <si>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</si>
  <si>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</si>
  <si>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</si>
  <si>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</si>
  <si>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</si>
  <si>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</si>
  <si>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</si>
  <si>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</si>
  <si>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</si>
  <si>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</si>
  <si>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</si>
  <si>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</si>
  <si>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</si>
  <si>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</si>
  <si>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</si>
  <si>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</si>
  <si>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</si>
  <si>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</si>
  <si>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</si>
  <si>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</si>
  <si>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</si>
  <si>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</si>
  <si>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</si>
  <si>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</si>
  <si>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</si>
  <si>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</si>
  <si>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</si>
  <si>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</si>
  <si>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</si>
  <si>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</si>
  <si>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</si>
  <si>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</si>
  <si>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</si>
  <si>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</si>
  <si>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</si>
  <si>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</si>
  <si>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</si>
  <si>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</si>
  <si>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</si>
  <si>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</si>
  <si>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</si>
  <si>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</si>
  <si>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</si>
  <si>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</si>
  <si>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</si>
  <si>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</si>
  <si>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</si>
  <si>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</si>
  <si>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</si>
  <si>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</si>
  <si>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</si>
  <si>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</si>
  <si>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</si>
  <si>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</si>
  <si>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</si>
  <si>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</si>
  <si>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</si>
  <si>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</si>
  <si>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</si>
  <si>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</si>
  <si>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</si>
  <si>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</si>
  <si>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</si>
  <si>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</si>
  <si>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</si>
  <si>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</si>
  <si>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</si>
  <si>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</si>
  <si>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</si>
  <si>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</si>
  <si>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</si>
  <si>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</si>
  <si>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</si>
  <si>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</si>
  <si>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</si>
  <si>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</si>
  <si>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</si>
  <si>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</si>
  <si>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</si>
  <si>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</si>
  <si>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</si>
  <si>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</si>
  <si>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</si>
  <si>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</si>
  <si>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</si>
  <si>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</si>
  <si>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</si>
  <si>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</si>
  <si>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</si>
  <si>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</si>
  <si>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</si>
  <si>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</si>
  <si>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</si>
  <si>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</si>
  <si>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</si>
  <si>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</si>
  <si>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</si>
  <si>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</si>
  <si>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</si>
  <si>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</si>
  <si>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</si>
  <si>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</si>
  <si>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</si>
  <si>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</si>
  <si>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</si>
  <si>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</si>
  <si>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</si>
  <si>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</si>
  <si>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</si>
  <si>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</si>
  <si>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</si>
  <si>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</si>
  <si>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</si>
  <si>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</si>
  <si>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</si>
  <si>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</si>
  <si>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</si>
  <si>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</si>
  <si>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</si>
  <si>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</si>
  <si>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</si>
  <si>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</si>
  <si>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</si>
  <si>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</si>
  <si>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</si>
  <si>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</si>
  <si>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</si>
  <si>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</si>
  <si>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</si>
  <si>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</si>
  <si>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</si>
  <si>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</si>
  <si>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</si>
  <si>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</si>
  <si>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</si>
  <si>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</si>
  <si>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</si>
  <si>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</si>
  <si>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</si>
  <si>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</si>
  <si>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</si>
  <si>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</si>
  <si>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</si>
  <si>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</si>
  <si>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</si>
  <si>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</si>
  <si>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</si>
  <si>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</si>
  <si>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</si>
  <si>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</si>
  <si>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</si>
  <si>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</si>
  <si>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</si>
  <si>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</si>
  <si>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</si>
  <si>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</si>
  <si>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</si>
  <si>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</si>
  <si>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</si>
  <si>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</si>
  <si>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</si>
  <si>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</si>
  <si>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</si>
  <si>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</si>
  <si>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</si>
  <si>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</si>
  <si>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</si>
  <si>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</si>
  <si>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</si>
  <si>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</si>
  <si>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</si>
  <si>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</si>
  <si>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</si>
  <si>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</si>
  <si>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</si>
  <si>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</si>
  <si>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</si>
  <si>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</si>
  <si>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</si>
  <si>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</si>
  <si>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</si>
  <si>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</si>
  <si>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</si>
  <si>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</si>
  <si>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</si>
  <si>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</si>
  <si>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</si>
  <si>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</si>
  <si>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</si>
  <si>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</si>
  <si>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</si>
  <si>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</si>
  <si>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</si>
  <si>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</si>
  <si>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</si>
  <si>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</si>
  <si>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</si>
  <si>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</si>
  <si>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</si>
  <si>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</si>
  <si>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</si>
  <si>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</si>
  <si>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</si>
  <si>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</si>
  <si>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</si>
  <si>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</si>
  <si>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</si>
  <si>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</si>
  <si>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</si>
  <si>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</si>
  <si>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</si>
  <si>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</si>
  <si>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</si>
  <si>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</si>
  <si>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</si>
  <si>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</si>
  <si>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</si>
  <si>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</si>
  <si>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</si>
  <si>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</si>
  <si>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</si>
  <si>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</si>
  <si>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</si>
  <si>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</si>
  <si>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</si>
  <si>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</si>
  <si>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</si>
  <si>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</si>
  <si>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</si>
  <si>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</si>
  <si>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</si>
  <si>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</si>
  <si>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</si>
  <si>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</si>
  <si>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</si>
  <si>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</si>
  <si>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</si>
  <si>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</si>
  <si>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</si>
  <si>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</si>
  <si>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</si>
  <si>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</si>
  <si>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</si>
  <si>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</si>
  <si>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</si>
  <si>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</si>
  <si>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</si>
  <si>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</si>
  <si>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</si>
  <si>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</si>
  <si>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</si>
  <si>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</si>
  <si>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</si>
  <si>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</si>
  <si>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</si>
  <si>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</si>
  <si>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</si>
  <si>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</si>
  <si>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</si>
  <si>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</si>
  <si>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</si>
  <si>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</si>
  <si>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</si>
  <si>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</si>
  <si>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</si>
  <si>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</si>
  <si>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</si>
  <si>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</si>
  <si>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</si>
  <si>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</si>
  <si>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</si>
  <si>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</si>
  <si>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</si>
  <si>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</si>
  <si>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</si>
  <si>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</si>
  <si>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</si>
  <si>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</si>
  <si>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</si>
  <si>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</si>
  <si>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</si>
  <si>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</si>
  <si>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</si>
  <si>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</si>
  <si>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</si>
  <si>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</si>
  <si>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</si>
  <si>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</si>
  <si>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</si>
  <si>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</si>
  <si>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</si>
  <si>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</si>
  <si>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</si>
  <si>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</si>
  <si>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</si>
  <si>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</si>
  <si>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</si>
  <si>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</si>
  <si>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</si>
  <si>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</si>
  <si>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</si>
  <si>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</si>
  <si>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</si>
  <si>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</si>
  <si>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</si>
  <si>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</si>
  <si>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</si>
  <si>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</si>
  <si>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</si>
  <si>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</si>
  <si>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</si>
  <si>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</si>
  <si>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</si>
  <si>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</si>
  <si>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</si>
  <si>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</si>
  <si>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</si>
  <si>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</si>
  <si>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</si>
  <si>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</si>
  <si>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</si>
  <si>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</si>
  <si>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</si>
  <si>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</si>
  <si>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</si>
  <si>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</si>
  <si>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</si>
  <si>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</si>
  <si>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</si>
  <si>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</si>
  <si>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</si>
  <si>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</si>
  <si>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</si>
  <si>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</si>
  <si>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</si>
  <si>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</si>
  <si>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</si>
  <si>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</si>
  <si>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</si>
  <si>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</si>
  <si>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</si>
  <si>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</si>
  <si>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</si>
  <si>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</si>
  <si>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</si>
  <si>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</si>
  <si>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</si>
  <si>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</si>
  <si>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</si>
  <si>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</si>
  <si>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</si>
  <si>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</si>
  <si>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</si>
  <si>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</si>
  <si>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</si>
  <si>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</si>
  <si>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</si>
  <si>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</si>
  <si>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</si>
  <si>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</si>
  <si>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</si>
  <si>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</si>
  <si>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</si>
  <si>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</si>
  <si>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</si>
  <si>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</si>
  <si>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</si>
  <si>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</si>
  <si>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</si>
  <si>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</si>
  <si>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</si>
  <si>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</si>
  <si>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</si>
  <si>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</si>
  <si>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</si>
  <si>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</si>
  <si>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</si>
  <si>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</si>
  <si>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</si>
  <si>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</si>
  <si>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</si>
  <si>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</si>
  <si>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</si>
  <si>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</si>
  <si>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</si>
  <si>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</si>
  <si>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</si>
  <si>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</si>
  <si>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</si>
  <si>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</si>
  <si>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</si>
  <si>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</si>
  <si>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</si>
  <si>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</si>
  <si>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</si>
  <si>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</si>
  <si>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</si>
  <si>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</si>
  <si>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</si>
  <si>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</si>
  <si>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</si>
  <si>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</si>
  <si>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</si>
  <si>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</si>
  <si>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</si>
  <si>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</si>
  <si>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</si>
  <si>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</si>
  <si>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</si>
  <si>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</si>
  <si>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</si>
  <si>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</si>
  <si>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</si>
  <si>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</si>
  <si>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</si>
  <si>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</si>
  <si>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</si>
  <si>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</si>
  <si>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</si>
  <si>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</si>
  <si>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</si>
  <si>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</si>
  <si>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</si>
  <si>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</si>
  <si>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</si>
  <si>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</si>
  <si>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</si>
  <si>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</si>
  <si>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</si>
  <si>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</si>
  <si>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</si>
  <si>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</si>
  <si>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</si>
  <si>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</si>
  <si>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</si>
  <si>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</si>
  <si>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</si>
  <si>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</si>
  <si>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</si>
  <si>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</si>
  <si>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</si>
  <si>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</si>
  <si>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</si>
  <si>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</si>
  <si>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</si>
  <si>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</si>
  <si>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</si>
  <si>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</si>
  <si>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</si>
  <si>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</si>
  <si>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</si>
  <si>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</si>
  <si>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</si>
  <si>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</si>
  <si>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</si>
  <si>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</si>
  <si>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</si>
  <si>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</si>
  <si>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</si>
  <si>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</si>
  <si>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</si>
  <si>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</si>
  <si>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</si>
  <si>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</si>
  <si>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</si>
  <si>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</si>
  <si>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</si>
  <si>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</si>
  <si>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</si>
  <si>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</si>
  <si>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</si>
  <si>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</si>
  <si>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</si>
  <si>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</si>
  <si>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</si>
  <si>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</si>
  <si>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</si>
  <si>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</si>
  <si>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</si>
  <si>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</si>
  <si>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</si>
  <si>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</si>
  <si>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</si>
  <si>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</si>
  <si>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</si>
  <si>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</si>
  <si>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</si>
  <si>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</si>
  <si>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</si>
  <si>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</si>
  <si>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</si>
  <si>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</si>
  <si>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</si>
  <si>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</si>
  <si>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</si>
  <si>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</si>
  <si>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</si>
  <si>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</si>
  <si>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</si>
  <si>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</si>
  <si>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</si>
  <si>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</si>
  <si>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</si>
  <si>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</si>
  <si>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</si>
  <si>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</si>
  <si>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</si>
  <si>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</si>
  <si>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</si>
  <si>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</si>
  <si>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</si>
  <si>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</si>
  <si>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</si>
  <si>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</si>
  <si>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</si>
  <si>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</si>
  <si>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</si>
  <si>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</si>
  <si>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</si>
  <si>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</si>
  <si>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</si>
  <si>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</si>
  <si>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</si>
  <si>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</si>
  <si>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</si>
  <si>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</si>
  <si>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</si>
  <si>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</si>
  <si>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</si>
  <si>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</si>
  <si>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</si>
  <si>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</si>
  <si>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</si>
  <si>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</si>
  <si>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</si>
  <si>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</si>
  <si>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</si>
  <si>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</si>
  <si>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</si>
  <si>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</si>
  <si>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</si>
  <si>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</si>
  <si>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</si>
  <si>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</si>
  <si>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</si>
  <si>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</si>
  <si>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</si>
  <si>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</si>
  <si>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</si>
  <si>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</si>
  <si>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</si>
  <si>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</si>
  <si>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</si>
  <si>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</si>
  <si>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</si>
  <si>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</si>
  <si>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</si>
  <si>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</si>
  <si>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</si>
  <si>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</si>
  <si>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</si>
  <si>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</si>
  <si>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</si>
  <si>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</si>
  <si>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</si>
  <si>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</si>
  <si>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</si>
  <si>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</si>
  <si>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</si>
  <si>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</si>
  <si>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</si>
  <si>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</si>
  <si>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</si>
  <si>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</si>
  <si>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</si>
  <si>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</si>
  <si>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</si>
  <si>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</si>
  <si>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</si>
  <si>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</si>
  <si>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</si>
  <si>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</si>
  <si>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</si>
  <si>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</si>
  <si>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</si>
  <si>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</si>
  <si>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</si>
  <si>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</si>
  <si>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</si>
  <si>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</si>
  <si>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</si>
  <si>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</si>
  <si>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</si>
  <si>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</si>
  <si>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</si>
  <si>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</si>
  <si>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</si>
  <si>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</si>
  <si>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</si>
  <si>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</si>
  <si>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</si>
  <si>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</si>
  <si>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</si>
  <si>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</si>
  <si>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</si>
  <si>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</si>
  <si>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</si>
  <si>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</si>
  <si>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</si>
  <si>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</si>
  <si>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</si>
  <si>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</si>
  <si>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</si>
  <si>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</si>
  <si>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</si>
  <si>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</si>
  <si>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</si>
  <si>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</si>
  <si>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</si>
  <si>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</si>
  <si>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</si>
  <si>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</si>
  <si>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</si>
  <si>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</si>
  <si>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</si>
  <si>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</si>
  <si>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</si>
  <si>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</si>
  <si>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</si>
  <si>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</si>
  <si>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</si>
  <si>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</si>
  <si>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</si>
  <si>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</si>
  <si>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</si>
  <si>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</si>
  <si>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</si>
  <si>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</si>
  <si>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</si>
  <si>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</si>
  <si>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</si>
  <si>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</si>
  <si>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</si>
  <si>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</si>
  <si>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</si>
  <si>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</si>
  <si>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</si>
  <si>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</si>
  <si>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</si>
  <si>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</si>
  <si>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</si>
  <si>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</si>
  <si>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</si>
  <si>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</si>
  <si>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</si>
  <si>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</si>
  <si>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</si>
  <si>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</si>
  <si>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</si>
  <si>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</si>
  <si>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</si>
  <si>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</si>
  <si>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</si>
  <si>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</si>
  <si>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</si>
  <si>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</si>
  <si>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</si>
  <si>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</si>
  <si>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</si>
  <si>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</si>
  <si>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</si>
  <si>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</si>
  <si>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</si>
  <si>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</si>
  <si>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</si>
  <si>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</si>
  <si>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</si>
  <si>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</si>
  <si>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</si>
  <si>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</si>
  <si>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</si>
  <si>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</si>
  <si>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</si>
  <si>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</si>
  <si>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</si>
  <si>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</si>
  <si>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</si>
  <si>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</si>
  <si>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</si>
  <si>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</si>
  <si>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</si>
  <si>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</si>
  <si>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</si>
  <si>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</si>
  <si>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</si>
  <si>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</si>
  <si>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</si>
  <si>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</si>
  <si>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</si>
  <si>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</si>
  <si>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</si>
  <si>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</si>
  <si>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</si>
  <si>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</si>
  <si>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</si>
  <si>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</si>
  <si>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</si>
  <si>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</si>
  <si>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</si>
  <si>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</si>
  <si>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</si>
  <si>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</si>
  <si>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</si>
  <si>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</si>
  <si>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</si>
  <si>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</si>
  <si>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</si>
  <si>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</si>
  <si>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</si>
  <si>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</si>
  <si>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</si>
  <si>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</si>
  <si>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</si>
  <si>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</si>
  <si>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</si>
  <si>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</si>
  <si>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</si>
  <si>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</si>
  <si>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</si>
  <si>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</si>
  <si>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</si>
  <si>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</si>
  <si>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</si>
  <si>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</si>
  <si>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</si>
  <si>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</si>
  <si>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</si>
  <si>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</si>
  <si>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</si>
  <si>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</si>
  <si>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</si>
  <si>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</si>
  <si>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</si>
  <si>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</si>
  <si>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</si>
  <si>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</si>
  <si>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</si>
  <si>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</si>
  <si>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</si>
  <si>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</si>
  <si>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</si>
  <si>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</si>
  <si>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</si>
  <si>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</si>
  <si>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</si>
  <si>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</si>
  <si>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</si>
  <si>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</si>
  <si>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</si>
  <si>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</si>
  <si>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</si>
  <si>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</si>
  <si>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</si>
  <si>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</si>
  <si>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</si>
  <si>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</si>
  <si>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</si>
  <si>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</si>
  <si>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</si>
  <si>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</si>
  <si>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</si>
  <si>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</si>
  <si>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</si>
  <si>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</si>
  <si>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</si>
  <si>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</si>
  <si>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</si>
  <si>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</si>
  <si>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</si>
  <si>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</si>
  <si>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</si>
  <si>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</si>
  <si>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</si>
  <si>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</si>
  <si>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</si>
  <si>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</si>
  <si>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</si>
  <si>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</si>
  <si>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</si>
  <si>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</si>
  <si>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</si>
  <si>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</si>
  <si>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</si>
  <si>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</si>
  <si>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</si>
  <si>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</si>
  <si>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</si>
  <si>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</si>
  <si>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</si>
  <si>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</si>
  <si>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</si>
  <si>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</si>
  <si>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</si>
  <si>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</si>
  <si>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</si>
  <si>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</si>
  <si>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</si>
  <si>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</si>
  <si>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</si>
  <si>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</si>
  <si>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</si>
  <si>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</si>
  <si>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</si>
  <si>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</si>
  <si>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</si>
  <si>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</si>
  <si>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</si>
  <si>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</si>
  <si>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</si>
  <si>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</si>
  <si>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</si>
  <si>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</si>
  <si>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</si>
  <si>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</si>
  <si>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</si>
  <si>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</si>
  <si>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</si>
  <si>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</si>
  <si>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</si>
  <si>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</si>
  <si>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</si>
  <si>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</si>
  <si>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</si>
  <si>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</si>
  <si>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</si>
  <si>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</si>
  <si>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</si>
  <si>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</si>
  <si>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</si>
  <si>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</si>
  <si>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</si>
  <si>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</si>
  <si>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</si>
  <si>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</si>
  <si>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</si>
  <si>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</si>
  <si>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</si>
  <si>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</si>
  <si>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</si>
  <si>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</si>
  <si>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</si>
  <si>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</si>
  <si>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</si>
  <si>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</si>
  <si>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</si>
  <si>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</si>
  <si>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</si>
  <si>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</si>
  <si>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</si>
  <si>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</si>
  <si>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</si>
  <si>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</si>
  <si>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</si>
  <si>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</si>
  <si>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</si>
  <si>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</si>
  <si>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</si>
  <si>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</si>
  <si>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</si>
  <si>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</si>
  <si>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</si>
  <si>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</si>
  <si>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</si>
  <si>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</si>
  <si>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</si>
  <si>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</si>
  <si>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</si>
  <si>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</si>
  <si>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</si>
  <si>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</si>
  <si>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</si>
  <si>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</si>
  <si>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</si>
  <si>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</si>
  <si>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</si>
  <si>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</si>
  <si>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</si>
  <si>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</si>
  <si>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</si>
  <si>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</si>
  <si>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</si>
  <si>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</si>
  <si>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</si>
  <si>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</si>
  <si>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</si>
  <si>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</si>
  <si>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</si>
  <si>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</si>
  <si>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</si>
  <si>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</si>
  <si>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</si>
  <si>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</si>
  <si>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</si>
  <si>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</si>
  <si>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</si>
  <si>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</si>
  <si>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</si>
  <si>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</si>
  <si>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</si>
  <si>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</si>
  <si>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</si>
  <si>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</si>
  <si>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</si>
  <si>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</si>
  <si>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</si>
  <si>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</si>
  <si>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</si>
  <si>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</si>
  <si>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</si>
  <si>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</si>
  <si>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</si>
  <si>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</si>
  <si>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</si>
  <si>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</si>
  <si>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</si>
  <si>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</si>
  <si>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</si>
  <si>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</si>
  <si>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</si>
  <si>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</si>
  <si>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</si>
  <si>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</si>
  <si>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</si>
  <si>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</si>
  <si>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</si>
  <si>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</si>
  <si>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</si>
  <si>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</si>
  <si>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</si>
  <si>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</si>
  <si>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</si>
  <si>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</si>
  <si>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</si>
  <si>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</si>
  <si>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</si>
  <si>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</si>
  <si>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</si>
  <si>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</si>
  <si>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</si>
  <si>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</si>
  <si>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</si>
  <si>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</si>
  <si>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</si>
  <si>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</si>
  <si>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</si>
  <si>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</si>
  <si>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</si>
  <si>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</si>
  <si>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</si>
  <si>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</si>
  <si>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</si>
  <si>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</si>
  <si>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</si>
  <si>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</si>
  <si>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</si>
  <si>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</si>
  <si>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</si>
  <si>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</si>
  <si>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</si>
  <si>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</si>
  <si>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</si>
  <si>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</si>
  <si>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</si>
  <si>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</si>
  <si>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</si>
  <si>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</si>
  <si>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</si>
  <si>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</si>
  <si>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</si>
  <si>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</si>
  <si>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</si>
  <si>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</si>
  <si>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</si>
  <si>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</si>
  <si>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</si>
  <si>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</si>
  <si>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</si>
  <si>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</si>
  <si>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</si>
  <si>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</si>
  <si>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</si>
  <si>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</si>
  <si>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</si>
  <si>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</si>
  <si>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</si>
  <si>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</si>
  <si>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</si>
  <si>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</si>
  <si>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</si>
  <si>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</si>
  <si>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</si>
  <si>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</si>
  <si>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</si>
  <si>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</si>
  <si>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</si>
  <si>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</si>
  <si>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</si>
  <si>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</si>
  <si>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</si>
  <si>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</si>
  <si>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</si>
  <si>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</si>
  <si>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</si>
  <si>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</si>
  <si>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</si>
  <si>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</si>
  <si>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</si>
  <si>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</si>
  <si>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</si>
  <si>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</si>
  <si>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</si>
  <si>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</si>
  <si>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</si>
  <si>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</si>
  <si>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</si>
  <si>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</si>
  <si>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</si>
  <si>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</si>
  <si>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</si>
  <si>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</si>
  <si>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</si>
  <si>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</si>
  <si>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</si>
  <si>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</si>
  <si>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</si>
  <si>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</si>
  <si>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</si>
  <si>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</si>
  <si>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</si>
  <si>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</si>
  <si>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</si>
  <si>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</si>
  <si>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</si>
  <si>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</si>
  <si>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</si>
  <si>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</si>
  <si>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</si>
  <si>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</si>
  <si>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</si>
  <si>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</si>
  <si>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</si>
  <si>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</si>
  <si>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</si>
  <si>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</si>
  <si>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</si>
  <si>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</si>
  <si>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</si>
  <si>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</si>
  <si>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</si>
  <si>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</si>
  <si>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</si>
  <si>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</si>
  <si>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</si>
  <si>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</si>
  <si>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</si>
  <si>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</si>
  <si>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</si>
  <si>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</si>
  <si>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</si>
  <si>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</si>
  <si>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</si>
  <si>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</si>
  <si>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</si>
  <si>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</si>
  <si>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</si>
  <si>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</si>
  <si>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</si>
  <si>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</si>
  <si>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</si>
  <si>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</si>
  <si>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</si>
  <si>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</si>
  <si>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</si>
  <si>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</si>
  <si>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</si>
  <si>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</si>
  <si>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</si>
  <si>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</si>
  <si>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</si>
  <si>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</si>
  <si>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</si>
  <si>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</si>
  <si>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</si>
  <si>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</si>
  <si>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</si>
  <si>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</si>
  <si>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</si>
  <si>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</si>
  <si>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</si>
  <si>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</si>
  <si>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</si>
  <si>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</si>
  <si>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</si>
  <si>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</si>
  <si>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</si>
  <si>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</si>
  <si>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</si>
  <si>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</si>
  <si>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</si>
  <si>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</si>
  <si>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</si>
  <si>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</si>
  <si>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</si>
  <si>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</si>
  <si>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</si>
  <si>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</si>
  <si>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</si>
  <si>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</si>
  <si>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</si>
  <si>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</si>
  <si>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</si>
  <si>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</si>
  <si>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</si>
  <si>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</si>
  <si>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</si>
  <si>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</si>
  <si>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</si>
  <si>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</si>
  <si>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</si>
  <si>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</si>
  <si>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</si>
  <si>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</si>
  <si>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</si>
  <si>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</si>
  <si>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</si>
  <si>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</si>
  <si>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</si>
  <si>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</si>
  <si>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</si>
  <si>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</si>
  <si>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</si>
  <si>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</si>
  <si>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</si>
  <si>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</si>
  <si>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</si>
  <si>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</si>
  <si>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</si>
  <si>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</si>
  <si>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</si>
  <si>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</si>
  <si>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</si>
  <si>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</si>
  <si>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</si>
  <si>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</si>
  <si>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</si>
  <si>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</si>
  <si>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</si>
  <si>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</si>
  <si>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</si>
  <si>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</si>
  <si>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</si>
  <si>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</si>
  <si>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</si>
  <si>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</si>
  <si>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</si>
  <si>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</si>
  <si>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</si>
  <si>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</si>
  <si>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</si>
  <si>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</si>
  <si>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</si>
  <si>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</si>
  <si>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</si>
  <si>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</si>
  <si>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</si>
  <si>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</si>
  <si>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</si>
  <si>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</si>
  <si>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</si>
  <si>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</si>
  <si>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</si>
  <si>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</si>
  <si>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</si>
  <si>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</si>
  <si>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</si>
  <si>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</si>
  <si>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</si>
  <si>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</si>
  <si>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</si>
  <si>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</si>
  <si>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</si>
  <si>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</si>
  <si>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</si>
  <si>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</si>
  <si>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</si>
  <si>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</si>
  <si>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</si>
  <si>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</si>
  <si>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</si>
  <si>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</si>
  <si>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</si>
  <si>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</si>
  <si>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</si>
  <si>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</si>
  <si>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</si>
  <si>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</si>
  <si>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</si>
  <si>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</si>
  <si>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</si>
  <si>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</si>
  <si>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</si>
  <si>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</si>
  <si>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</si>
  <si>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</si>
  <si>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</si>
  <si>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</si>
  <si>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</si>
  <si>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</si>
  <si>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</si>
  <si>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</si>
  <si>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</si>
  <si>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</si>
  <si>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</si>
  <si>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</si>
  <si>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</si>
  <si>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</si>
  <si>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</si>
  <si>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</si>
  <si>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</si>
  <si>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</si>
  <si>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</si>
  <si>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</si>
  <si>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</si>
  <si>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</si>
  <si>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</si>
  <si>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</si>
  <si>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</si>
  <si>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</si>
  <si>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</si>
  <si>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</si>
  <si>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</si>
  <si>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</si>
  <si>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</si>
  <si>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</si>
  <si>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</si>
  <si>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</si>
  <si>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</si>
  <si>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</si>
  <si>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</si>
  <si>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</si>
  <si>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</si>
  <si>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</si>
  <si>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</si>
  <si>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</si>
  <si>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</si>
  <si>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</si>
  <si>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</si>
  <si>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</si>
  <si>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</si>
  <si>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</si>
  <si>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</si>
  <si>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</si>
  <si>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</si>
  <si>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</si>
  <si>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</si>
  <si>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</si>
  <si>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</si>
  <si>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</si>
  <si>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</si>
  <si>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</si>
  <si>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</si>
  <si>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</si>
  <si>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</si>
  <si>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</si>
  <si>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</si>
  <si>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</si>
  <si>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</si>
  <si>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</si>
  <si>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</si>
  <si>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</si>
  <si>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</si>
  <si>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</si>
  <si>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</si>
  <si>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</si>
  <si>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</si>
  <si>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</si>
  <si>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</si>
  <si>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</si>
  <si>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</si>
  <si>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</si>
  <si>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</si>
  <si>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</si>
  <si>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</si>
  <si>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</si>
  <si>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</si>
  <si>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</si>
  <si>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</si>
  <si>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</si>
  <si>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</si>
  <si>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</si>
  <si>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</si>
  <si>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</si>
  <si>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</si>
  <si>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</si>
  <si>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</si>
  <si>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</si>
  <si>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</si>
  <si>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</si>
  <si>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</si>
  <si>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</si>
  <si>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</si>
  <si>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</si>
  <si>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</si>
  <si>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</si>
  <si>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</si>
  <si>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</si>
  <si>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</si>
  <si>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</si>
  <si>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</si>
  <si>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</si>
  <si>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</si>
  <si>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</si>
  <si>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</si>
  <si>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</si>
  <si>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</si>
  <si>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</si>
  <si>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</si>
  <si>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</si>
  <si>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</si>
  <si>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</si>
  <si>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</si>
  <si>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</si>
  <si>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</si>
  <si>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</si>
  <si>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</si>
  <si>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</si>
  <si>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</si>
  <si>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</si>
  <si>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</si>
  <si>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</si>
  <si>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</si>
  <si>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</si>
  <si>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</si>
  <si>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</si>
  <si>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</si>
  <si>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</si>
  <si>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</si>
  <si>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</si>
  <si>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</si>
  <si>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</si>
  <si>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</si>
  <si>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</si>
  <si>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</si>
  <si>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</si>
  <si>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</si>
  <si>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</si>
  <si>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</si>
  <si>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</si>
  <si>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</si>
  <si>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</si>
  <si>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</si>
  <si>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</si>
  <si>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</si>
  <si>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</si>
  <si>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</si>
  <si>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</si>
  <si>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</si>
  <si>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</si>
  <si>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</si>
  <si>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</si>
  <si>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</si>
  <si>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</si>
  <si>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</si>
  <si>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</si>
  <si>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</si>
  <si>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</si>
  <si>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</si>
  <si>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</si>
  <si>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</si>
  <si>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</si>
  <si>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</si>
  <si>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</si>
  <si>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</si>
  <si>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</si>
  <si>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</si>
  <si>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</si>
  <si>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</si>
  <si>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</si>
  <si>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</si>
  <si>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</si>
  <si>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</si>
  <si>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</si>
  <si>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</si>
  <si>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</si>
  <si>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</si>
  <si>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</si>
  <si>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</si>
  <si>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</si>
  <si>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</si>
  <si>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</si>
  <si>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</si>
  <si>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</si>
  <si>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</si>
  <si>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</si>
  <si>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</si>
  <si>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</si>
  <si>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</si>
  <si>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</si>
  <si>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</si>
  <si>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</si>
  <si>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</si>
  <si>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</si>
  <si>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</si>
  <si>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</si>
  <si>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</si>
  <si>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</si>
  <si>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</si>
  <si>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</si>
  <si>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</si>
  <si>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</si>
  <si>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</si>
  <si>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</si>
  <si>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</si>
  <si>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</si>
  <si>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</si>
  <si>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</si>
  <si>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</si>
  <si>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</si>
  <si>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</si>
  <si>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</si>
  <si>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</si>
  <si>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</si>
  <si>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</si>
  <si>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</si>
  <si>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</si>
  <si>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</si>
  <si>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</si>
  <si>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</si>
  <si>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</si>
  <si>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</si>
  <si>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</si>
  <si>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</si>
  <si>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</si>
  <si>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</si>
  <si>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</si>
  <si>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</si>
  <si>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</si>
  <si>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</si>
  <si>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</si>
  <si>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</si>
  <si>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</si>
  <si>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</si>
  <si>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</si>
  <si>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</si>
  <si>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</si>
  <si>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</si>
  <si>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</si>
  <si>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</si>
  <si>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</si>
  <si>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</si>
  <si>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</si>
  <si>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</si>
  <si>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</si>
  <si>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</si>
  <si>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</si>
  <si>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</si>
  <si>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</si>
  <si>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</si>
  <si>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</si>
  <si>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</si>
  <si>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</si>
  <si>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</si>
  <si>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</si>
  <si>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</si>
  <si>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</si>
  <si>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</si>
  <si>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</si>
  <si>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</si>
  <si>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</si>
  <si>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</si>
  <si>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</si>
  <si>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</si>
  <si>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</si>
  <si>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</si>
  <si>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</si>
  <si>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</si>
  <si>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</si>
  <si>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</si>
  <si>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</si>
  <si>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</si>
  <si>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</si>
  <si>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</si>
  <si>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</si>
  <si>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</si>
  <si>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</si>
  <si>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</si>
  <si>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</si>
  <si>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</si>
  <si>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</si>
  <si>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</si>
  <si>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</si>
  <si>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</si>
  <si>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</si>
  <si>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</si>
  <si>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</si>
  <si>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</si>
  <si>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</si>
  <si>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</si>
  <si>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</si>
  <si>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</si>
  <si>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</si>
  <si>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</si>
  <si>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</si>
  <si>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</si>
  <si>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</si>
  <si>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</si>
  <si>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</si>
  <si>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</si>
  <si>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</si>
  <si>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</si>
  <si>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</si>
  <si>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</si>
  <si>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</si>
  <si>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</si>
  <si>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</si>
  <si>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</si>
  <si>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</si>
  <si>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</si>
  <si>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</si>
  <si>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</si>
  <si>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</si>
  <si>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</si>
  <si>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</si>
  <si>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</si>
  <si>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</si>
  <si>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</si>
  <si>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</si>
  <si>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</si>
  <si>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</si>
  <si>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</si>
  <si>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</si>
  <si>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</si>
  <si>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</si>
  <si>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</si>
  <si>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</si>
  <si>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</si>
  <si>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</si>
  <si>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</si>
  <si>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</si>
  <si>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</si>
  <si>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</si>
  <si>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</si>
  <si>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</si>
  <si>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</si>
  <si>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</si>
  <si>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</si>
  <si>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</si>
  <si>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</si>
  <si>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</si>
  <si>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</si>
  <si>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</si>
  <si>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</si>
  <si>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</si>
  <si>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</si>
  <si>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</si>
  <si>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</si>
  <si>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</si>
  <si>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</si>
  <si>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</si>
  <si>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</si>
  <si>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</si>
  <si>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</si>
  <si>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</si>
  <si>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</si>
  <si>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</si>
  <si>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</si>
  <si>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</si>
  <si>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</si>
  <si>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</si>
  <si>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</si>
  <si>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</si>
  <si>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</si>
  <si>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</si>
  <si>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</si>
  <si>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</si>
  <si>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</si>
  <si>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</si>
  <si>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</si>
  <si>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</si>
  <si>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</si>
  <si>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</si>
  <si>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</si>
  <si>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</si>
  <si>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</si>
  <si>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</si>
  <si>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</si>
  <si>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</si>
  <si>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</si>
  <si>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</si>
  <si>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</si>
  <si>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</si>
  <si>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</si>
  <si>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</si>
  <si>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</si>
  <si>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</si>
  <si>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</si>
  <si>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</si>
  <si>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</si>
  <si>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</si>
  <si>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</si>
  <si>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</si>
  <si>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</si>
  <si>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</si>
  <si>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</si>
  <si>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</si>
  <si>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</si>
  <si>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</si>
  <si>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</si>
  <si>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</si>
  <si>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</si>
  <si>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</si>
  <si>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</si>
  <si>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</si>
  <si>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</si>
  <si>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</si>
  <si>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</si>
  <si>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</si>
  <si>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</si>
  <si>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</si>
  <si>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</si>
  <si>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</si>
  <si>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</si>
  <si>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</si>
  <si>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</si>
  <si>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</si>
  <si>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</si>
  <si>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</si>
  <si>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</si>
  <si>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</si>
  <si>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</si>
  <si>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</si>
  <si>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</si>
  <si>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</si>
  <si>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</si>
  <si>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</si>
  <si>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</si>
  <si>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</si>
  <si>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</si>
  <si>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</si>
  <si>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</si>
  <si>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</si>
  <si>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</si>
  <si>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</si>
  <si>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</si>
  <si>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</si>
  <si>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</si>
  <si>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</si>
  <si>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</si>
  <si>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</si>
  <si>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</si>
  <si>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</si>
  <si>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</si>
  <si>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</si>
  <si>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</si>
  <si>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</si>
  <si>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</si>
  <si>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</si>
  <si>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</si>
  <si>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</si>
  <si>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</si>
  <si>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</si>
  <si>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</si>
  <si>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</si>
  <si>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</si>
  <si>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</si>
  <si>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</si>
  <si>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</si>
  <si>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</si>
  <si>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</si>
  <si>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</si>
  <si>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</si>
  <si>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</si>
  <si>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</si>
  <si>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</si>
  <si>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</si>
  <si>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</si>
  <si>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</si>
  <si>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</si>
  <si>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</si>
  <si>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</si>
  <si>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</si>
  <si>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</si>
  <si>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</si>
  <si>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</si>
  <si>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</si>
  <si>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</si>
  <si>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</si>
  <si>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</si>
  <si>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</si>
  <si>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</si>
  <si>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</si>
  <si>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</si>
  <si>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</si>
  <si>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</si>
  <si>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</si>
  <si>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</si>
  <si>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</si>
  <si>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</si>
  <si>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</si>
  <si>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</si>
  <si>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</si>
  <si>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</si>
  <si>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</si>
  <si>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</si>
  <si>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</si>
  <si>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</si>
  <si>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</si>
  <si>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</si>
  <si>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</si>
  <si>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</si>
  <si>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</si>
  <si>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</si>
  <si>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</si>
  <si>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</si>
  <si>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</si>
  <si>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</si>
  <si>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</si>
  <si>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</si>
  <si>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</si>
  <si>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</si>
  <si>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</si>
  <si>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</si>
  <si>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</si>
  <si>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</si>
  <si>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</si>
  <si>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</si>
  <si>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</si>
  <si>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</si>
  <si>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</si>
  <si>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</si>
  <si>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</si>
  <si>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</si>
  <si>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</si>
  <si>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</si>
  <si>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</si>
  <si>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</si>
  <si>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</si>
  <si>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</si>
  <si>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</si>
  <si>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</si>
  <si>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</si>
  <si>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</si>
  <si>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</si>
  <si>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</si>
  <si>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</si>
  <si>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</si>
  <si>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</si>
  <si>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</si>
  <si>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</si>
  <si>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</si>
  <si>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</si>
  <si>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</si>
  <si>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</si>
  <si>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</si>
  <si>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</si>
  <si>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</si>
  <si>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</si>
  <si>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</si>
  <si>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</si>
  <si>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</si>
  <si>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</si>
  <si>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</si>
  <si>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</si>
  <si>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</si>
  <si>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</si>
  <si>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</si>
  <si>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</si>
  <si>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</si>
  <si>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</si>
  <si>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</si>
  <si>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</si>
  <si>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</si>
  <si>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</si>
  <si>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</si>
  <si>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</si>
  <si>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</si>
  <si>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</si>
  <si>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</si>
  <si>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</si>
  <si>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</si>
  <si>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</si>
  <si>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</si>
  <si>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</si>
  <si>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</si>
  <si>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</si>
  <si>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</si>
  <si>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</si>
  <si>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</si>
  <si>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</si>
  <si>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</si>
  <si>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</si>
  <si>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</si>
  <si>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</si>
  <si>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</si>
  <si>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</si>
  <si>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</si>
  <si>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</si>
  <si>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</si>
  <si>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</si>
  <si>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</si>
  <si>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</si>
  <si>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</si>
  <si>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</si>
  <si>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</si>
  <si>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</si>
  <si>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</si>
  <si>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</si>
  <si>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</si>
  <si>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</si>
  <si>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</si>
  <si>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</si>
  <si>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</si>
  <si>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</si>
  <si>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</si>
  <si>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</si>
  <si>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</si>
  <si>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</si>
  <si>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</si>
  <si>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</si>
  <si>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</si>
  <si>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</si>
  <si>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</si>
  <si>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</si>
  <si>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</si>
  <si>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</si>
  <si>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</si>
  <si>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</si>
  <si>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</si>
  <si>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</si>
  <si>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</si>
  <si>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</si>
  <si>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</si>
  <si>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</si>
  <si>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</si>
  <si>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</si>
  <si>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</si>
  <si>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</si>
  <si>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</si>
  <si>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</si>
  <si>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</si>
  <si>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</si>
  <si>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</si>
  <si>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</si>
  <si>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</si>
  <si>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</si>
  <si>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</si>
  <si>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</si>
  <si>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</si>
  <si>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</si>
  <si>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</si>
  <si>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</si>
  <si>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</si>
  <si>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</si>
  <si>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</si>
  <si>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</si>
  <si>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</si>
  <si>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</si>
  <si>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</si>
  <si>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</si>
  <si>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</si>
  <si>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</si>
  <si>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</si>
  <si>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</si>
  <si>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</si>
  <si>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</si>
  <si>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</si>
  <si>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</si>
  <si>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</si>
  <si>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</si>
  <si>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</si>
  <si>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</si>
  <si>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</si>
  <si>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</si>
  <si>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</si>
  <si>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</si>
  <si>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</si>
  <si>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</si>
  <si>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</si>
  <si>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</si>
  <si>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</si>
  <si>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</si>
  <si>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</si>
  <si>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</si>
  <si>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</si>
  <si>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</si>
  <si>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</si>
  <si>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</si>
  <si>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</si>
  <si>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</si>
  <si>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</si>
  <si>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</si>
  <si>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</si>
  <si>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</si>
  <si>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</si>
  <si>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</si>
  <si>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</si>
  <si>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</si>
  <si>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</si>
  <si>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</si>
  <si>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</si>
  <si>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</si>
  <si>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</si>
  <si>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</si>
  <si>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</si>
  <si>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</si>
  <si>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</si>
  <si>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</si>
  <si>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</si>
  <si>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</si>
  <si>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</si>
  <si>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</si>
  <si>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</si>
  <si>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</si>
  <si>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</si>
  <si>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</si>
  <si>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</si>
  <si>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</si>
  <si>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</si>
  <si>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</si>
  <si>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</si>
  <si>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</si>
  <si>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</si>
  <si>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</si>
  <si>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</si>
  <si>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</si>
  <si>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</si>
  <si>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</si>
  <si>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</si>
  <si>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</si>
  <si>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</si>
  <si>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</si>
  <si>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</si>
  <si>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</si>
  <si>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</si>
  <si>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</si>
  <si>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</si>
  <si>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</si>
  <si>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</si>
  <si>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</si>
  <si>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</si>
  <si>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</si>
  <si>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</si>
  <si>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</si>
  <si>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</si>
  <si>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</si>
  <si>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</si>
  <si>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</si>
  <si>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</si>
  <si>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</si>
  <si>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</si>
  <si>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</si>
  <si>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</si>
  <si>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</si>
  <si>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</si>
  <si>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</si>
  <si>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</si>
  <si>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</si>
  <si>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</si>
  <si>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</si>
  <si>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</si>
  <si>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</si>
  <si>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</si>
  <si>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</si>
  <si>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</si>
  <si>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</si>
  <si>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</si>
  <si>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</si>
  <si>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</si>
  <si>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</si>
  <si>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</si>
  <si>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</si>
  <si>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</si>
  <si>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</si>
  <si>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</si>
  <si>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</si>
  <si>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</si>
  <si>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</si>
  <si>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</si>
  <si>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</si>
  <si>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</si>
  <si>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</si>
  <si>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</si>
  <si>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</si>
  <si>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</si>
  <si>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</si>
  <si>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</si>
  <si>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</si>
  <si>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</si>
  <si>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</si>
  <si>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</si>
  <si>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</si>
  <si>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</si>
  <si>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</si>
  <si>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</si>
  <si>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</si>
  <si>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</si>
  <si>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</si>
  <si>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</si>
  <si>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</si>
  <si>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</si>
  <si>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</si>
  <si>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</si>
  <si>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</si>
  <si>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</si>
  <si>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</si>
  <si>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</si>
  <si>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</si>
  <si>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</si>
  <si>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</si>
  <si>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</si>
  <si>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</si>
  <si>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</si>
  <si>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</si>
  <si>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</si>
  <si>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</si>
  <si>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</si>
  <si>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</si>
  <si>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</si>
  <si>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</si>
  <si>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</si>
  <si>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</si>
  <si>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</si>
  <si>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</si>
  <si>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</si>
  <si>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</si>
  <si>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</si>
  <si>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</si>
  <si>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</si>
  <si>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</si>
  <si>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</si>
  <si>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</si>
  <si>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</si>
  <si>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</si>
  <si>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</si>
  <si>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</si>
  <si>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</si>
  <si>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</si>
  <si>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</si>
  <si>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</si>
  <si>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</si>
  <si>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</si>
  <si>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</si>
  <si>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</si>
  <si>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</si>
  <si>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</si>
  <si>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</si>
  <si>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</si>
  <si>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</si>
  <si>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</si>
  <si>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</si>
  <si>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</si>
  <si>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</si>
  <si>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</si>
  <si>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</si>
  <si>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</si>
  <si>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</si>
  <si>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</si>
  <si>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</si>
  <si>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</si>
  <si>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</si>
  <si>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</si>
  <si>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</si>
  <si>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</si>
  <si>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</si>
  <si>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</si>
  <si>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</si>
  <si>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</si>
  <si>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</si>
  <si>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</si>
  <si>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</si>
  <si>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</si>
  <si>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</si>
  <si>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</si>
  <si>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</si>
  <si>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</si>
  <si>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</si>
  <si>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</si>
  <si>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</si>
  <si>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</si>
  <si>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</si>
  <si>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</si>
  <si>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</si>
  <si>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</si>
  <si>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</si>
  <si>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</si>
  <si>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</si>
  <si>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</si>
  <si>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</si>
  <si>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</si>
  <si>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</si>
  <si>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</si>
  <si>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</si>
  <si>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</si>
  <si>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</si>
  <si>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</si>
  <si>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</si>
  <si>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</si>
  <si>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</si>
  <si>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</si>
  <si>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</si>
  <si>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</si>
  <si>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</si>
  <si>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</si>
  <si>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</si>
  <si>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</si>
  <si>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</si>
  <si>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</si>
  <si>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</si>
  <si>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</si>
  <si>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</si>
  <si>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</si>
  <si>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</si>
  <si>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</si>
  <si>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</si>
  <si>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</si>
  <si>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</si>
  <si>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</si>
  <si>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</si>
  <si>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</si>
  <si>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</si>
  <si>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</si>
  <si>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</si>
  <si>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</si>
  <si>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</si>
  <si>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</si>
  <si>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</si>
  <si>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</si>
  <si>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</si>
  <si>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</si>
  <si>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</si>
  <si>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</si>
  <si>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</si>
  <si>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</si>
  <si>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</si>
  <si>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</si>
  <si>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</si>
  <si>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</si>
  <si>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</si>
  <si>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</si>
  <si>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</si>
  <si>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</si>
  <si>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</si>
  <si>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</si>
  <si>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</si>
  <si>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</si>
  <si>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</si>
  <si>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</si>
  <si>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</si>
  <si>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</si>
  <si>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</si>
  <si>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</si>
  <si>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</si>
  <si>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</si>
  <si>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</si>
  <si>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</si>
  <si>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</si>
  <si>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</si>
  <si>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</si>
  <si>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</si>
  <si>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</si>
  <si>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</si>
  <si>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</si>
  <si>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</si>
  <si>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</si>
  <si>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</si>
  <si>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</si>
  <si>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</si>
  <si>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</si>
  <si>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</si>
  <si>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</si>
  <si>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</si>
  <si>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</si>
  <si>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</si>
  <si>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</si>
  <si>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</si>
  <si>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</si>
  <si>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</si>
  <si>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</si>
  <si>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</si>
  <si>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</si>
  <si>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</si>
  <si>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</si>
  <si>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</si>
  <si>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</si>
  <si>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</si>
  <si>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</si>
  <si>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</si>
  <si>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</si>
  <si>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</si>
  <si>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</si>
  <si>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</si>
  <si>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</si>
  <si>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</si>
  <si>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</si>
  <si>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</si>
  <si>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</si>
  <si>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</si>
  <si>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</si>
  <si>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</si>
  <si>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</si>
  <si>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</si>
  <si>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</si>
  <si>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</si>
  <si>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</si>
  <si>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</si>
  <si>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</si>
  <si>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</si>
  <si>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</si>
  <si>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</si>
  <si>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</si>
  <si>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</si>
  <si>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</si>
  <si>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</si>
  <si>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</si>
  <si>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</si>
  <si>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</si>
  <si>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</si>
  <si>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</si>
  <si>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</si>
  <si>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</si>
  <si>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</si>
  <si>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</si>
  <si>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</si>
  <si>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</si>
  <si>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</si>
  <si>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</si>
  <si>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</si>
  <si>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</si>
  <si>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</si>
  <si>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</si>
  <si>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</si>
  <si>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</si>
  <si>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</si>
  <si>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</si>
  <si>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</si>
  <si>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</si>
  <si>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</si>
  <si>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</si>
  <si>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</si>
  <si>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</si>
  <si>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</si>
  <si>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</si>
  <si>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</si>
  <si>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</si>
  <si>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</si>
  <si>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</si>
  <si>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</si>
  <si>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</si>
  <si>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</si>
  <si>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</si>
  <si>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</si>
  <si>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</si>
  <si>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</si>
  <si>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</si>
  <si>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</si>
  <si>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</si>
  <si>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</si>
  <si>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</si>
  <si>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</si>
  <si>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</si>
  <si>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</si>
  <si>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</si>
  <si>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</si>
  <si>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</si>
  <si>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</si>
  <si>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</si>
  <si>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</si>
  <si>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</si>
  <si>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</si>
  <si>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</si>
  <si>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</si>
  <si>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</si>
  <si>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</si>
  <si>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</si>
  <si>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</si>
  <si>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</si>
  <si>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</si>
  <si>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</si>
  <si>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</si>
  <si>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</si>
  <si>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</si>
  <si>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</si>
  <si>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</si>
  <si>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</si>
  <si>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</si>
  <si>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</si>
  <si>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</si>
  <si>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</si>
  <si>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</si>
  <si>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</si>
  <si>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</si>
  <si>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</si>
  <si>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</si>
  <si>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</si>
  <si>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</si>
  <si>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</si>
  <si>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</si>
  <si>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</si>
  <si>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</si>
  <si>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</si>
  <si>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</si>
  <si>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</si>
  <si>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</si>
  <si>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</si>
  <si>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</si>
  <si>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</si>
  <si>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</si>
  <si>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</si>
  <si>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</si>
  <si>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</si>
  <si>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</si>
  <si>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</si>
  <si>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</si>
  <si>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</si>
  <si>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</si>
  <si>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</si>
  <si>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</si>
  <si>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</si>
  <si>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</si>
  <si>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</si>
  <si>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</si>
  <si>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</si>
  <si>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</si>
  <si>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</si>
  <si>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</si>
  <si>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</si>
  <si>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</si>
  <si>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</si>
  <si>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</si>
  <si>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</si>
  <si>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</si>
  <si>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</si>
  <si>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</si>
  <si>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</si>
  <si>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</si>
  <si>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</si>
  <si>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</si>
  <si>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</si>
  <si>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</si>
  <si>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</si>
  <si>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</si>
  <si>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</si>
  <si>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</si>
  <si>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</si>
  <si>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</si>
  <si>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</si>
  <si>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</si>
  <si>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</si>
  <si>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</si>
  <si>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</si>
  <si>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</si>
  <si>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</si>
  <si>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</si>
  <si>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</si>
  <si>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</si>
  <si>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</si>
  <si>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</si>
  <si>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</si>
  <si>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</si>
  <si>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</si>
  <si>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</si>
  <si>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</si>
  <si>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</si>
  <si>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</si>
  <si>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</si>
  <si>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</si>
  <si>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</si>
  <si>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</si>
  <si>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</si>
  <si>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</si>
  <si>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</si>
  <si>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</si>
  <si>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</si>
  <si>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</si>
  <si>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</si>
  <si>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</si>
  <si>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</si>
  <si>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</si>
  <si>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</si>
  <si>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</si>
  <si>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</si>
  <si>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</si>
  <si>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</si>
  <si>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</si>
  <si>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</si>
  <si>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</si>
  <si>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</si>
  <si>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</si>
  <si>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</si>
  <si>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</si>
  <si>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</si>
  <si>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</si>
  <si>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</si>
  <si>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</si>
  <si>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</si>
  <si>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</si>
  <si>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</si>
  <si>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</si>
  <si>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</si>
  <si>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</si>
  <si>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</si>
  <si>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</si>
  <si>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</si>
  <si>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</si>
  <si>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</si>
  <si>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</si>
  <si>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</si>
  <si>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</si>
  <si>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</si>
  <si>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</si>
  <si>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</si>
  <si>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</si>
  <si>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</si>
  <si>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</si>
  <si>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</si>
  <si>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</si>
  <si>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</si>
  <si>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</si>
  <si>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</si>
  <si>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</si>
  <si>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</si>
  <si>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</si>
  <si>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</si>
  <si>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</si>
  <si>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</si>
  <si>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</si>
  <si>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</si>
  <si>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</si>
  <si>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</si>
  <si>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</si>
  <si>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</si>
  <si>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</si>
  <si>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</si>
  <si>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</si>
  <si>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</si>
  <si>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</si>
  <si>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</si>
  <si>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</si>
  <si>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</si>
  <si>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</si>
  <si>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</si>
  <si>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</si>
  <si>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</si>
  <si>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</si>
  <si>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</si>
  <si>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</si>
  <si>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</si>
  <si>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</si>
  <si>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</si>
  <si>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</si>
  <si>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</si>
  <si>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</si>
  <si>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</si>
  <si>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</si>
  <si>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</si>
  <si>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</si>
  <si>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</si>
  <si>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</si>
  <si>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</si>
  <si>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</si>
  <si>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</si>
  <si>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</si>
  <si>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</si>
  <si>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</si>
  <si>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</si>
  <si>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</si>
  <si>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</si>
  <si>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</si>
  <si>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</si>
  <si>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</si>
  <si>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</si>
  <si>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</si>
  <si>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</si>
  <si>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</si>
  <si>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</si>
  <si>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</si>
  <si>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</si>
  <si>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</si>
  <si>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</si>
  <si>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</si>
  <si>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</si>
  <si>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</si>
  <si>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</si>
  <si>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</si>
  <si>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</si>
  <si>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</si>
  <si>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</si>
  <si>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</si>
  <si>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</si>
  <si>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</si>
  <si>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</si>
  <si>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</si>
  <si>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</si>
  <si>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</si>
  <si>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</si>
  <si>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</si>
  <si>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</si>
  <si>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</si>
  <si>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</si>
  <si>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</si>
  <si>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</si>
  <si>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</si>
  <si>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</si>
  <si>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</si>
  <si>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</si>
  <si>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</si>
  <si>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</si>
  <si>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</si>
  <si>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</si>
  <si>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</si>
  <si>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</si>
  <si>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</si>
  <si>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</si>
  <si>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</si>
  <si>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</si>
  <si>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</si>
  <si>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</si>
  <si>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</si>
  <si>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</si>
  <si>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</si>
  <si>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</si>
  <si>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</si>
  <si>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</si>
  <si>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</si>
  <si>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</si>
  <si>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</si>
  <si>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</si>
  <si>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</si>
  <si>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</si>
  <si>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</si>
  <si>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</si>
  <si>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</si>
  <si>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</si>
  <si>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</si>
  <si>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</si>
  <si>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</si>
  <si>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</si>
  <si>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</si>
  <si>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</si>
  <si>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</si>
  <si>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</si>
  <si>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</si>
  <si>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</si>
  <si>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</si>
  <si>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</si>
  <si>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</si>
  <si>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</si>
  <si>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</si>
  <si>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</si>
  <si>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</si>
  <si>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</si>
  <si>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</si>
  <si>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</si>
  <si>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</si>
  <si>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</si>
  <si>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</si>
  <si>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</si>
  <si>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</si>
  <si>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</si>
  <si>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</si>
  <si>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</si>
  <si>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</si>
  <si>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</si>
  <si>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</si>
  <si>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</si>
  <si>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</si>
  <si>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</si>
  <si>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</si>
  <si>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</si>
  <si>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</si>
  <si>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</si>
  <si>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</si>
  <si>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</si>
  <si>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</si>
  <si>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</si>
  <si>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</si>
  <si>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</si>
  <si>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</si>
  <si>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</si>
  <si>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</si>
  <si>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</si>
  <si>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</si>
  <si>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</si>
  <si>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</si>
  <si>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</si>
  <si>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</si>
  <si>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</si>
  <si>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</si>
  <si>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</si>
  <si>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</si>
  <si>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</si>
  <si>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</si>
  <si>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</si>
  <si>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</si>
  <si>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</si>
  <si>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</si>
  <si>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</si>
  <si>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</si>
  <si>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</si>
  <si>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</si>
  <si>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</si>
  <si>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</si>
  <si>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</si>
  <si>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</si>
  <si>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</si>
  <si>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</si>
  <si>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</si>
  <si>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</si>
  <si>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</si>
  <si>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</si>
  <si>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</si>
  <si>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</si>
  <si>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</si>
  <si>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</si>
  <si>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</si>
  <si>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</si>
  <si>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</si>
  <si>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</si>
  <si>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</si>
  <si>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</si>
  <si>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</si>
  <si>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</si>
  <si>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</si>
  <si>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</si>
  <si>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</si>
  <si>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</si>
  <si>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</si>
  <si>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</si>
  <si>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</si>
  <si>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</si>
  <si>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</si>
  <si>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</si>
  <si>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</si>
  <si>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</si>
  <si>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</si>
  <si>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</si>
  <si>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</si>
  <si>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</si>
  <si>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</si>
  <si>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</si>
  <si>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</si>
  <si>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</si>
  <si>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</si>
  <si>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</si>
  <si>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</si>
  <si>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</si>
  <si>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</si>
  <si>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</si>
  <si>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</si>
  <si>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</si>
  <si>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</si>
  <si>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</si>
  <si>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</si>
  <si>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</si>
  <si>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</si>
  <si>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</si>
  <si>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</si>
  <si>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</si>
  <si>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</si>
  <si>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</si>
  <si>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</si>
  <si>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</si>
  <si>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</si>
  <si>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</si>
  <si>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</si>
  <si>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</si>
  <si>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</si>
  <si>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</si>
  <si>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</si>
  <si>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</si>
  <si>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</si>
  <si>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</si>
  <si>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</si>
  <si>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</si>
  <si>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</si>
  <si>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</si>
  <si>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</si>
  <si>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</si>
  <si>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</si>
  <si>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</si>
  <si>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</si>
  <si>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</si>
  <si>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</si>
  <si>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</si>
  <si>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</si>
  <si>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</si>
  <si>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</si>
  <si>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</si>
  <si>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</si>
  <si>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</si>
  <si>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</si>
  <si>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</si>
  <si>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</si>
  <si>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</si>
  <si>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</si>
  <si>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</si>
  <si>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</si>
  <si>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</si>
  <si>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</si>
  <si>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</si>
  <si>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</si>
  <si>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</si>
  <si>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</si>
  <si>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</si>
  <si>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</si>
  <si>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</si>
  <si>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</si>
  <si>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</si>
  <si>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</si>
  <si>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</si>
  <si>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</si>
  <si>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</si>
  <si>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</si>
  <si>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</si>
  <si>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</si>
  <si>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</si>
  <si>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</si>
  <si>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</si>
  <si>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</si>
  <si>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</si>
  <si>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</si>
  <si>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</si>
  <si>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</si>
  <si>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</si>
  <si>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</si>
  <si>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</si>
  <si>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</si>
  <si>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</si>
  <si>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</si>
  <si>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</si>
  <si>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</si>
  <si>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</si>
  <si>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</si>
  <si>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</si>
  <si>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</si>
  <si>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</si>
  <si>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</si>
  <si>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</si>
  <si>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</si>
  <si>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</si>
  <si>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</si>
  <si>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</si>
  <si>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</si>
  <si>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</si>
  <si>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</si>
  <si>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</si>
  <si>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</si>
  <si>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</si>
  <si>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</si>
  <si>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</si>
  <si>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</si>
  <si>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</si>
  <si>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</si>
  <si>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</si>
  <si>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</si>
  <si>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</si>
  <si>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</si>
  <si>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</si>
  <si>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</si>
  <si>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</si>
  <si>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</si>
  <si>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</si>
  <si>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</si>
  <si>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</si>
  <si>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</si>
  <si>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</si>
  <si>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</si>
  <si>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</si>
  <si>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</si>
  <si>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</si>
  <si>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</si>
  <si>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</si>
  <si>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</si>
  <si>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</si>
  <si>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</si>
  <si>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</si>
  <si>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</si>
  <si>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</si>
  <si>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</si>
  <si>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</si>
  <si>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</si>
  <si>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</si>
  <si>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</si>
  <si>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</si>
  <si>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</si>
  <si>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</si>
  <si>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</si>
  <si>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</si>
  <si>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</si>
  <si>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</si>
  <si>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</si>
  <si>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</si>
  <si>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</si>
  <si>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</si>
  <si>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</si>
  <si>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</si>
  <si>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</si>
  <si>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</si>
  <si>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</si>
  <si>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</si>
  <si>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</si>
  <si>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</si>
  <si>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</si>
  <si>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</si>
  <si>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</si>
  <si>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</si>
  <si>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</si>
  <si>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</si>
  <si>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</si>
  <si>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</si>
  <si>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</si>
  <si>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</si>
  <si>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</si>
  <si>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</si>
  <si>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</si>
  <si>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</si>
  <si>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</si>
  <si>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</si>
  <si>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</si>
  <si>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</si>
  <si>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</si>
  <si>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</si>
  <si>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</si>
  <si>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</si>
  <si>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</si>
  <si>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</si>
  <si>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</si>
  <si>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</si>
  <si>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</si>
  <si>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</si>
  <si>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</si>
  <si>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</si>
  <si>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</si>
  <si>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</si>
  <si>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</si>
  <si>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</si>
  <si>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</si>
  <si>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</si>
  <si>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</si>
  <si>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</si>
  <si>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</si>
  <si>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</si>
  <si>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</si>
  <si>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</si>
  <si>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</si>
  <si>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</si>
  <si>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</si>
  <si>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</si>
  <si>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</si>
  <si>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</si>
  <si>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</si>
  <si>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</si>
  <si>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</si>
  <si>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</si>
  <si>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</si>
  <si>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</si>
  <si>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</si>
  <si>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</si>
  <si>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</si>
  <si>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</si>
  <si>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</si>
  <si>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</si>
  <si>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</si>
  <si>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</si>
  <si>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</si>
  <si>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</si>
  <si>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</si>
  <si>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</si>
  <si>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</si>
  <si>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</si>
  <si>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</si>
  <si>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</si>
  <si>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</si>
  <si>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</si>
  <si>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</si>
  <si>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</si>
  <si>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</si>
  <si>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</si>
  <si>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</si>
  <si>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</si>
  <si>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</si>
  <si>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</si>
  <si>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</si>
  <si>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</si>
  <si>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</si>
  <si>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</si>
  <si>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</si>
  <si>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</si>
  <si>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</si>
  <si>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</si>
  <si>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</si>
  <si>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</si>
  <si>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</si>
  <si>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</si>
  <si>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</si>
  <si>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</si>
  <si>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</si>
  <si>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</si>
  <si>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</si>
  <si>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</si>
  <si>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</si>
  <si>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</si>
  <si>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</si>
  <si>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</si>
  <si>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</si>
  <si>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</si>
  <si>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</si>
  <si>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</si>
  <si>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</si>
  <si>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</si>
  <si>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</si>
  <si>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</si>
  <si>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</si>
  <si>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</si>
  <si>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</si>
  <si>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</si>
  <si>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</si>
  <si>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</si>
  <si>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</si>
  <si>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</si>
  <si>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</si>
  <si>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</si>
  <si>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</si>
  <si>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</si>
  <si>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</si>
  <si>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</si>
  <si>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</si>
  <si>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</si>
  <si>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</si>
  <si>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</si>
  <si>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</si>
  <si>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</si>
  <si>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</si>
  <si>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</si>
  <si>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</si>
  <si>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</si>
  <si>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</si>
  <si>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</si>
  <si>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</si>
  <si>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</si>
  <si>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</si>
  <si>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</si>
  <si>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</si>
  <si>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</si>
  <si>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</si>
  <si>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</si>
  <si>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</si>
  <si>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</si>
  <si>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</si>
  <si>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</si>
  <si>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</si>
  <si>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</si>
  <si>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</si>
  <si>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</si>
  <si>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</si>
  <si>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</si>
  <si>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</si>
  <si>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</si>
  <si>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</si>
  <si>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</si>
  <si>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</si>
  <si>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</si>
  <si>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</si>
  <si>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</si>
  <si>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</si>
  <si>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</si>
  <si>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</si>
  <si>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</si>
  <si>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</si>
  <si>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</si>
  <si>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</si>
  <si>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</si>
  <si>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</si>
  <si>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</si>
  <si>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</si>
  <si>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</si>
  <si>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</si>
  <si>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</si>
  <si>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</si>
  <si>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</si>
  <si>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</si>
  <si>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</si>
  <si>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</si>
  <si>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</si>
  <si>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</si>
  <si>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</si>
  <si>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</si>
  <si>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</si>
  <si>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</si>
  <si>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</si>
  <si>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</si>
  <si>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</si>
  <si>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</si>
  <si>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</si>
  <si>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</si>
  <si>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</si>
  <si>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</si>
  <si>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</si>
  <si>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</si>
  <si>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</si>
  <si>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</si>
  <si>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</si>
  <si>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</si>
  <si>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</si>
  <si>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</si>
  <si>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</si>
  <si>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</si>
  <si>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</si>
  <si>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</si>
  <si>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</si>
  <si>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</si>
  <si>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</si>
  <si>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</si>
  <si>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</si>
  <si>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</si>
  <si>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</si>
  <si>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</si>
  <si>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</si>
  <si>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</si>
  <si>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</si>
  <si>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</si>
  <si>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</si>
  <si>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</si>
  <si>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</si>
  <si>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</si>
  <si>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</si>
  <si>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</si>
  <si>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</si>
  <si>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</si>
  <si>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</si>
  <si>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</si>
  <si>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</si>
  <si>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</si>
  <si>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</si>
  <si>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</si>
  <si>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</si>
  <si>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</si>
  <si>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</si>
  <si>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</si>
  <si>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</si>
  <si>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</si>
  <si>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</si>
  <si>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</si>
  <si>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</si>
  <si>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</si>
  <si>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</si>
  <si>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</si>
  <si>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</si>
  <si>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</si>
  <si>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</si>
  <si>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</si>
  <si>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</si>
  <si>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</si>
  <si>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</si>
  <si>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</si>
  <si>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</si>
  <si>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</si>
  <si>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</si>
  <si>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</si>
  <si>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</si>
  <si>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</si>
  <si>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</si>
  <si>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</si>
  <si>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</si>
  <si>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</si>
  <si>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</si>
  <si>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</si>
  <si>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</si>
  <si>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</si>
  <si>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</si>
  <si>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</si>
  <si>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</si>
  <si>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</si>
  <si>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</si>
  <si>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</si>
  <si>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</si>
  <si>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</si>
  <si>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</si>
  <si>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</si>
  <si>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</si>
  <si>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</si>
  <si>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</si>
  <si>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</si>
  <si>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</si>
  <si>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</si>
  <si>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</si>
  <si>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</si>
  <si>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</si>
  <si>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</si>
  <si>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</si>
  <si>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</si>
  <si>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</si>
  <si>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</si>
  <si>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</si>
  <si>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</si>
  <si>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</si>
  <si>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</si>
  <si>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</si>
  <si>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</si>
  <si>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</si>
  <si>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</si>
  <si>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</si>
  <si>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</si>
  <si>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</si>
  <si>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</si>
  <si>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</si>
  <si>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</si>
  <si>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</si>
  <si>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</si>
  <si>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</si>
  <si>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</si>
  <si>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</si>
  <si>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</si>
  <si>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</si>
  <si>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</si>
  <si>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</si>
  <si>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</si>
  <si>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</si>
  <si>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</si>
  <si>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</si>
  <si>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</si>
  <si>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</si>
  <si>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</si>
  <si>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</si>
  <si>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</si>
  <si>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</si>
  <si>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</si>
  <si>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</si>
  <si>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</si>
  <si>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</si>
  <si>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</si>
  <si>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</si>
  <si>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</si>
  <si>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</si>
  <si>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</si>
  <si>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</si>
  <si>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</si>
  <si>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</si>
  <si>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</si>
  <si>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</si>
  <si>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</si>
  <si>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</si>
  <si>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</si>
  <si>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</si>
  <si>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</si>
  <si>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</si>
  <si>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</si>
  <si>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</si>
  <si>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</si>
  <si>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</si>
  <si>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</si>
  <si>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</si>
  <si>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</si>
  <si>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</si>
  <si>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</si>
  <si>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</si>
  <si>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</si>
  <si>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</si>
  <si>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</si>
  <si>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</si>
  <si>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</si>
  <si>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</si>
  <si>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</si>
  <si>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</si>
  <si>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</si>
  <si>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</si>
  <si>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</si>
  <si>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</si>
  <si>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</si>
  <si>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</si>
  <si>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</si>
  <si>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</si>
  <si>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</si>
  <si>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</si>
  <si>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</si>
  <si>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</si>
  <si>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</si>
  <si>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</si>
  <si>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</si>
  <si>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</si>
  <si>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</si>
  <si>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</si>
  <si>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</si>
  <si>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</si>
  <si>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</si>
  <si>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</si>
  <si>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</si>
  <si>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</si>
  <si>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</si>
  <si>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</si>
  <si>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</si>
  <si>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</si>
  <si>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</si>
  <si>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</si>
  <si>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</si>
  <si>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</si>
  <si>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</si>
  <si>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</si>
  <si>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</si>
  <si>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</si>
  <si>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</si>
  <si>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</si>
  <si>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</si>
  <si>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</si>
  <si>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</si>
  <si>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</si>
  <si>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</si>
  <si>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</si>
  <si>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</si>
  <si>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</si>
  <si>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</si>
  <si>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</si>
  <si>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</si>
  <si>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</si>
  <si>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</si>
  <si>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</si>
  <si>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</si>
  <si>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</si>
  <si>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</si>
  <si>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</si>
  <si>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</si>
  <si>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</si>
  <si>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</si>
  <si>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</si>
  <si>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</si>
  <si>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</si>
  <si>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</si>
  <si>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</si>
  <si>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</si>
  <si>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</si>
  <si>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</si>
  <si>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</si>
  <si>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</si>
  <si>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</si>
  <si>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</si>
  <si>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</si>
  <si>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</si>
  <si>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</si>
  <si>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</si>
  <si>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</si>
  <si>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</si>
  <si>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</si>
  <si>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</si>
  <si>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</si>
  <si>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</si>
  <si>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</si>
  <si>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</si>
  <si>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</si>
  <si>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</si>
  <si>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</si>
  <si>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</si>
  <si>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</si>
  <si>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</si>
  <si>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</si>
  <si>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</si>
  <si>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</si>
  <si>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</si>
  <si>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</si>
  <si>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</si>
  <si>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</si>
  <si>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</si>
  <si>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</si>
  <si>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</si>
  <si>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</si>
  <si>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</si>
  <si>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</si>
  <si>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</si>
  <si>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</si>
  <si>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</si>
  <si>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</si>
  <si>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</si>
  <si>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</si>
  <si>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</si>
  <si>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</si>
  <si>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</si>
  <si>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</si>
  <si>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</si>
  <si>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</si>
  <si>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</si>
  <si>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</si>
  <si>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</si>
  <si>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</si>
  <si>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</si>
  <si>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</si>
  <si>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</si>
  <si>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</si>
  <si>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</si>
  <si>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</si>
  <si>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</si>
  <si>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</si>
  <si>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</si>
  <si>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</si>
  <si>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</si>
  <si>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</si>
  <si>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</si>
  <si>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</si>
  <si>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</si>
  <si>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</si>
  <si>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</si>
  <si>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</si>
  <si>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</si>
  <si>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</si>
  <si>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</si>
  <si>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</si>
  <si>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</si>
  <si>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</si>
  <si>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</si>
  <si>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</si>
  <si>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</si>
  <si>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</si>
  <si>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</si>
  <si>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</si>
  <si>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</si>
  <si>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</si>
  <si>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</si>
  <si>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</si>
  <si>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</si>
  <si>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</si>
  <si>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</si>
  <si>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</si>
  <si>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</si>
  <si>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</si>
  <si>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</si>
  <si>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</si>
  <si>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</si>
  <si>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</si>
  <si>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</si>
  <si>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</si>
  <si>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</si>
  <si>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</si>
  <si>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</si>
  <si>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</si>
  <si>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</si>
  <si>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</si>
  <si>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</si>
  <si>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</si>
  <si>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</si>
  <si>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</si>
  <si>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</si>
  <si>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</si>
  <si>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</si>
  <si>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</si>
  <si>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</si>
  <si>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</si>
  <si>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</si>
  <si>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</si>
  <si>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</si>
  <si>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</si>
  <si>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</si>
  <si>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</si>
  <si>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</si>
  <si>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</si>
  <si>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</si>
  <si>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</si>
  <si>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</si>
  <si>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</si>
  <si>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</si>
  <si>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</si>
  <si>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</si>
  <si>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</si>
  <si>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</si>
  <si>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</si>
  <si>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</si>
  <si>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</si>
  <si>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</si>
  <si>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</si>
  <si>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</si>
  <si>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</si>
  <si>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</si>
  <si>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</si>
  <si>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</si>
  <si>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</si>
  <si>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</si>
  <si>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</si>
  <si>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</si>
  <si>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</si>
  <si>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</si>
  <si>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</si>
  <si>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</si>
  <si>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</si>
  <si>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</si>
  <si>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</si>
  <si>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</si>
  <si>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</si>
  <si>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</si>
  <si>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</si>
  <si>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</si>
  <si>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</si>
  <si>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</si>
  <si>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</si>
  <si>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</si>
  <si>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</si>
  <si>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</si>
  <si>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</si>
  <si>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</si>
  <si>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</si>
  <si>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</si>
  <si>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</si>
  <si>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</si>
  <si>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</si>
  <si>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</si>
  <si>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</si>
  <si>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</si>
  <si>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</si>
  <si>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</si>
  <si>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</si>
  <si>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</si>
  <si>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</si>
  <si>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</si>
  <si>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</si>
  <si>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</si>
  <si>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</si>
  <si>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</si>
  <si>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</si>
  <si>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</si>
  <si>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</si>
  <si>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</si>
  <si>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</si>
  <si>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</si>
  <si>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</si>
  <si>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</si>
  <si>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</si>
  <si>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</si>
  <si>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</si>
  <si>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</si>
  <si>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</si>
  <si>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</si>
  <si>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</si>
  <si>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</si>
  <si>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</si>
  <si>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</si>
  <si>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</si>
  <si>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</si>
  <si>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</si>
  <si>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</si>
  <si>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</si>
  <si>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</si>
  <si>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</si>
  <si>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</si>
  <si>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</si>
  <si>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</si>
  <si>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</si>
  <si>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</si>
  <si>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</si>
  <si>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</si>
  <si>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</si>
  <si>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</si>
  <si>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</si>
  <si>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</si>
  <si>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</si>
  <si>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</si>
  <si>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</si>
  <si>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</si>
  <si>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</si>
  <si>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</si>
  <si>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</si>
  <si>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</si>
  <si>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</si>
  <si>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</si>
  <si>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</si>
  <si>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</si>
  <si>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</si>
  <si>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</si>
  <si>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</si>
  <si>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</si>
  <si>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</si>
  <si>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</si>
  <si>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</si>
  <si>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</si>
  <si>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</si>
  <si>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</si>
  <si>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</si>
  <si>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</si>
  <si>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</si>
  <si>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</si>
  <si>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</si>
  <si>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</si>
  <si>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</si>
  <si>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</si>
  <si>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</si>
  <si>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</si>
  <si>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</si>
  <si>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</si>
  <si>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</si>
  <si>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</si>
  <si>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</si>
  <si>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</si>
  <si>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</si>
  <si>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</si>
  <si>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</si>
  <si>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</si>
  <si>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</si>
  <si>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</si>
  <si>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</si>
  <si>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</si>
  <si>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</si>
  <si>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</si>
  <si>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</si>
  <si>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</si>
  <si>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</si>
  <si>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</si>
  <si>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</si>
  <si>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</si>
  <si>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</si>
  <si>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</si>
  <si>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</si>
  <si>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</si>
  <si>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</si>
  <si>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</si>
  <si>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</si>
  <si>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</si>
  <si>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</si>
  <si>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</si>
  <si>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</si>
  <si>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</si>
  <si>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</si>
  <si>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</si>
  <si>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</si>
  <si>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</si>
  <si>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</si>
  <si>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</si>
  <si>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</si>
  <si>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</si>
  <si>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</si>
  <si>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</si>
  <si>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</si>
  <si>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</si>
  <si>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</si>
  <si>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</si>
  <si>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</si>
  <si>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</si>
  <si>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</si>
  <si>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</si>
  <si>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</si>
  <si>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</si>
  <si>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</si>
  <si>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</si>
  <si>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</si>
  <si>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</si>
  <si>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</si>
  <si>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</si>
  <si>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</si>
  <si>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</si>
  <si>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</si>
  <si>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</si>
  <si>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</si>
  <si>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</si>
  <si>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</si>
  <si>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</si>
  <si>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</si>
  <si>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</si>
  <si>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</si>
  <si>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</si>
  <si>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</si>
  <si>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</si>
  <si>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</si>
  <si>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</si>
  <si>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</si>
  <si>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</si>
  <si>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</si>
  <si>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</si>
  <si>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</si>
  <si>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</si>
  <si>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</si>
  <si>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</si>
  <si>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</si>
  <si>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</si>
  <si>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</si>
  <si>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</si>
  <si>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</si>
  <si>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</si>
  <si>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</si>
  <si>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</si>
  <si>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</si>
  <si>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</si>
  <si>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</si>
  <si>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</si>
  <si>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</si>
  <si>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</si>
  <si>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</si>
  <si>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</si>
  <si>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</si>
  <si>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</si>
  <si>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</si>
  <si>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</si>
  <si>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</si>
  <si>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</si>
  <si>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</si>
  <si>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</si>
  <si>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</si>
  <si>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</si>
  <si>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</si>
  <si>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</si>
  <si>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</si>
  <si>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</si>
  <si>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</si>
  <si>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</si>
  <si>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</si>
  <si>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</si>
  <si>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</si>
  <si>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</si>
  <si>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</si>
  <si>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</si>
  <si>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</si>
  <si>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</si>
  <si>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</si>
  <si>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</si>
  <si>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</si>
  <si>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</si>
  <si>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</si>
  <si>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</si>
  <si>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</si>
  <si>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</si>
  <si>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</si>
  <si>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</si>
  <si>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</si>
  <si>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</si>
  <si>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</si>
  <si>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</si>
  <si>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</si>
  <si>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</si>
  <si>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</si>
  <si>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</si>
  <si>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</si>
  <si>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</si>
  <si>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</si>
  <si>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</si>
  <si>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</si>
  <si>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</si>
  <si>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</si>
  <si>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</si>
  <si>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</si>
  <si>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</si>
  <si>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</si>
  <si>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</si>
  <si>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</si>
  <si>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</si>
  <si>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</si>
  <si>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</si>
  <si>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</si>
  <si>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</si>
  <si>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</si>
  <si>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</si>
  <si>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</si>
  <si>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</si>
  <si>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</si>
  <si>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</si>
  <si>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</si>
  <si>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</si>
  <si>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</si>
  <si>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</si>
  <si>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</si>
  <si>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</si>
  <si>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</si>
  <si>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</si>
  <si>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</si>
  <si>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</si>
  <si>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</si>
  <si>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</si>
  <si>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</si>
  <si>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</si>
  <si>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</si>
  <si>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</si>
  <si>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</si>
  <si>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</si>
  <si>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</si>
  <si>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</si>
  <si>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</si>
  <si>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</si>
  <si>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</si>
  <si>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</si>
  <si>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</si>
  <si>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</si>
  <si>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</si>
  <si>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</si>
  <si>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</si>
  <si>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</si>
  <si>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</si>
  <si>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</si>
  <si>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</si>
  <si>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</si>
  <si>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</si>
  <si>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</si>
  <si>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</si>
  <si>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</si>
  <si>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</si>
  <si>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</si>
  <si>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</si>
  <si>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</si>
  <si>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</si>
  <si>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</si>
  <si>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</si>
  <si>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</si>
  <si>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</si>
  <si>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</si>
  <si>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</si>
  <si>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</si>
  <si>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</si>
  <si>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</si>
  <si>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</si>
  <si>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</si>
  <si>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</si>
  <si>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</si>
  <si>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</si>
  <si>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</si>
  <si>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</si>
  <si>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</si>
  <si>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</si>
  <si>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</si>
  <si>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</si>
  <si>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</si>
  <si>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</si>
  <si>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</si>
  <si>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</si>
  <si>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</si>
  <si>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</si>
  <si>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</si>
  <si>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</si>
  <si>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</si>
  <si>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</si>
  <si>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</si>
  <si>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</si>
  <si>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</si>
  <si>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</si>
  <si>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</si>
  <si>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</si>
  <si>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</si>
  <si>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</si>
  <si>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</si>
  <si>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</si>
  <si>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</si>
  <si>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</si>
  <si>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</si>
  <si>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</si>
  <si>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</si>
  <si>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</si>
  <si>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</si>
  <si>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</si>
  <si>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</si>
  <si>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</si>
  <si>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</si>
  <si>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</si>
  <si>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</si>
  <si>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</si>
  <si>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</si>
  <si>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</si>
  <si>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</si>
  <si>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</si>
  <si>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</si>
  <si>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</si>
  <si>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</si>
  <si>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</si>
  <si>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</si>
  <si>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</si>
  <si>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</si>
  <si>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</si>
  <si>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</si>
  <si>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</si>
  <si>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</si>
  <si>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</si>
  <si>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</si>
  <si>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</si>
  <si>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</si>
  <si>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</si>
  <si>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</si>
  <si>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</si>
  <si>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</si>
  <si>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</si>
  <si>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</si>
  <si>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</si>
  <si>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</si>
  <si>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</si>
  <si>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</si>
  <si>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</si>
  <si>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</si>
  <si>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</si>
  <si>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</si>
  <si>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</si>
  <si>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</si>
  <si>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</si>
  <si>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</si>
  <si>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</si>
  <si>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</si>
  <si>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</si>
  <si>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</si>
  <si>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</si>
  <si>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</si>
  <si>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</si>
  <si>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</si>
  <si>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</si>
  <si>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</si>
  <si>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</si>
  <si>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</si>
  <si>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</si>
  <si>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</si>
  <si>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</si>
  <si>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</si>
  <si>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</si>
  <si>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</si>
  <si>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</si>
  <si>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</si>
  <si>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</si>
  <si>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</si>
  <si>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</si>
  <si>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</si>
  <si>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</si>
  <si>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</si>
  <si>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</si>
  <si>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</si>
  <si>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</si>
  <si>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</si>
  <si>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</si>
  <si>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</si>
  <si>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</si>
  <si>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</si>
  <si>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</si>
  <si>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</si>
  <si>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</si>
  <si>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</si>
  <si>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</si>
  <si>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</si>
  <si>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</si>
  <si>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</si>
  <si>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</si>
  <si>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</si>
  <si>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</si>
  <si>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</si>
  <si>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</si>
  <si>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</si>
  <si>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</si>
  <si>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</si>
  <si>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</si>
  <si>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</si>
  <si>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</si>
  <si>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</si>
  <si>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</si>
  <si>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</si>
  <si>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</si>
  <si>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</si>
  <si>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</si>
  <si>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</si>
  <si>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</si>
  <si>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</si>
  <si>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</si>
  <si>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</si>
  <si>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</si>
  <si>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</si>
  <si>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</si>
  <si>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</si>
  <si>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</si>
  <si>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</si>
  <si>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</si>
  <si>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</si>
  <si>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</si>
  <si>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</si>
  <si>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</si>
  <si>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</si>
  <si>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</si>
  <si>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</si>
  <si>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</si>
  <si>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</si>
  <si>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</si>
  <si>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</si>
  <si>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</si>
  <si>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</si>
  <si>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</si>
  <si>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</si>
  <si>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</si>
  <si>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</si>
  <si>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</si>
  <si>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</si>
  <si>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</si>
  <si>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</si>
  <si>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</si>
  <si>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</si>
  <si>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</si>
  <si>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</si>
  <si>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</si>
  <si>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</si>
  <si>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</si>
  <si>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</si>
  <si>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</si>
  <si>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</si>
  <si>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</si>
  <si>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</si>
  <si>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</si>
  <si>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</si>
  <si>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</si>
  <si>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</si>
  <si>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</si>
  <si>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</si>
  <si>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</si>
  <si>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</si>
  <si>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</si>
  <si>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</si>
  <si>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</si>
  <si>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</si>
  <si>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</si>
  <si>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</si>
  <si>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</si>
  <si>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</si>
  <si>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</si>
  <si>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</si>
  <si>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</si>
  <si>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</si>
  <si>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</si>
  <si>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</si>
  <si>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</si>
  <si>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</si>
  <si>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</si>
  <si>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</si>
  <si>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</si>
  <si>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</si>
  <si>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</si>
  <si>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</si>
  <si>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</si>
  <si>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</si>
  <si>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</si>
  <si>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</si>
  <si>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</si>
  <si>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</si>
  <si>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</si>
  <si>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</si>
  <si>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</si>
  <si>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</si>
  <si>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</si>
  <si>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</si>
  <si>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</si>
  <si>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</si>
  <si>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</si>
  <si>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</si>
  <si>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</si>
  <si>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</si>
  <si>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</si>
  <si>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</si>
  <si>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</si>
  <si>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</si>
  <si>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</si>
  <si>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</si>
  <si>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</si>
  <si>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</si>
  <si>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</si>
  <si>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</si>
  <si>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</si>
  <si>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</si>
  <si>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</si>
  <si>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</si>
  <si>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</si>
  <si>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</si>
  <si>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</si>
  <si>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</si>
  <si>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</si>
  <si>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</si>
  <si>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</si>
  <si>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</si>
  <si>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</si>
  <si>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</si>
  <si>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</si>
  <si>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</si>
  <si>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</si>
  <si>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</si>
  <si>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</si>
  <si>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</si>
  <si>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</si>
  <si>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</si>
  <si>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</si>
  <si>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</si>
  <si>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</si>
  <si>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</si>
  <si>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</si>
  <si>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</si>
  <si>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</si>
  <si>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</si>
  <si>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</si>
  <si>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</si>
  <si>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</si>
  <si>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</si>
  <si>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</si>
  <si>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</si>
  <si>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</si>
  <si>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</si>
  <si>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</si>
  <si>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</si>
  <si>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</si>
  <si>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</si>
  <si>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</si>
  <si>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</si>
  <si>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</si>
  <si>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</si>
  <si>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</si>
  <si>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</si>
  <si>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</si>
  <si>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</si>
  <si>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</si>
  <si>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</si>
  <si>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</si>
  <si>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</si>
  <si>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</si>
  <si>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</si>
  <si>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</si>
  <si>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</si>
  <si>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</si>
  <si>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</si>
  <si>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</si>
  <si>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</si>
  <si>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</si>
  <si>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</si>
  <si>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</si>
  <si>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</si>
  <si>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</si>
  <si>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</si>
  <si>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</si>
  <si>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</si>
  <si>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</si>
  <si>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</si>
  <si>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</si>
  <si>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</si>
  <si>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</si>
  <si>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</si>
  <si>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</si>
  <si>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</si>
  <si>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</si>
  <si>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</si>
  <si>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</si>
  <si>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</si>
  <si>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</si>
  <si>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</si>
  <si>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</si>
  <si>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</si>
  <si>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</si>
  <si>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</si>
  <si>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</si>
  <si>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</si>
  <si>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</si>
  <si>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</si>
  <si>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</si>
  <si>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</si>
  <si>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</si>
  <si>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</si>
  <si>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</si>
  <si>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</si>
  <si>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</si>
  <si>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</si>
  <si>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</si>
  <si>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</si>
  <si>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</si>
  <si>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</si>
  <si>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</si>
  <si>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</si>
  <si>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</si>
  <si>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</si>
  <si>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</si>
  <si>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</si>
  <si>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</si>
  <si>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</si>
  <si>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</si>
  <si>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</si>
  <si>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</si>
  <si>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</si>
  <si>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</si>
  <si>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</si>
  <si>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</si>
  <si>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</si>
  <si>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</si>
  <si>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</si>
  <si>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</si>
  <si>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</si>
  <si>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</si>
  <si>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</si>
  <si>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</si>
  <si>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</si>
  <si>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</si>
  <si>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</si>
  <si>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</si>
  <si>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</si>
  <si>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</si>
  <si>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</si>
  <si>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</si>
  <si>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</si>
  <si>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</si>
  <si>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</si>
  <si>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</si>
  <si>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</si>
  <si>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</si>
  <si>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</si>
  <si>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</si>
  <si>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</si>
  <si>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</si>
  <si>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</si>
  <si>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</si>
  <si>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</si>
  <si>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</si>
  <si>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</si>
  <si>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</si>
  <si>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</si>
  <si>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</si>
  <si>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</si>
  <si>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</si>
  <si>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</si>
  <si>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</si>
  <si>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</si>
  <si>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</si>
  <si>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</si>
  <si>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</si>
  <si>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</si>
  <si>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</si>
  <si>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</si>
  <si>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</si>
  <si>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</si>
  <si>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</si>
  <si>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</si>
  <si>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</si>
  <si>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</si>
  <si>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</si>
  <si>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</si>
  <si>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</si>
  <si>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</si>
  <si>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</si>
  <si>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</si>
  <si>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</si>
  <si>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</si>
  <si>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</si>
  <si>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</si>
  <si>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</si>
  <si>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</si>
  <si>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</si>
  <si>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</si>
  <si>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</si>
  <si>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</si>
  <si>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</si>
  <si>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</si>
  <si>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</si>
  <si>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</si>
  <si>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</si>
  <si>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</si>
  <si>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</si>
  <si>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</si>
  <si>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</si>
  <si>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</si>
  <si>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</si>
  <si>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</si>
  <si>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</si>
  <si>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</si>
  <si>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</si>
  <si>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</si>
  <si>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</si>
  <si>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</si>
  <si>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</si>
  <si>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</si>
  <si>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</si>
  <si>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</si>
  <si>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</si>
  <si>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</si>
  <si>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</si>
  <si>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</si>
  <si>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</si>
  <si>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</si>
  <si>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</si>
  <si>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</si>
  <si>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</si>
  <si>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</si>
  <si>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</si>
  <si>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</si>
  <si>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</si>
  <si>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</si>
  <si>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</si>
  <si>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</si>
  <si>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</si>
  <si>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</si>
  <si>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</si>
  <si>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</si>
  <si>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</si>
  <si>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</si>
  <si>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</si>
  <si>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</si>
  <si>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</si>
  <si>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</si>
  <si>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</si>
  <si>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</si>
  <si>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</si>
  <si>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</si>
  <si>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</si>
  <si>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</si>
  <si>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</si>
  <si>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</si>
  <si>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</si>
  <si>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</si>
  <si>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</si>
  <si>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</si>
  <si>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</si>
  <si>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</si>
  <si>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</si>
  <si>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</si>
  <si>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</si>
  <si>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</si>
  <si>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</si>
  <si>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</si>
  <si>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</si>
  <si>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</si>
  <si>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</si>
  <si>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</si>
  <si>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</si>
  <si>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</si>
  <si>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</si>
  <si>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</si>
  <si>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</si>
  <si>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</si>
  <si>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</si>
  <si>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</si>
  <si>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</si>
  <si>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</si>
  <si>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</si>
  <si>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</si>
  <si>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</si>
  <si>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</si>
  <si>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</si>
  <si>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</si>
  <si>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</si>
  <si>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</si>
  <si>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</si>
  <si>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</si>
  <si>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</si>
  <si>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</si>
  <si>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</si>
  <si>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</si>
  <si>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</si>
  <si>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</si>
  <si>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</si>
  <si>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</si>
  <si>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</si>
  <si>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</si>
  <si>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</si>
  <si>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</si>
  <si>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</si>
  <si>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</si>
  <si>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</si>
  <si>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</si>
  <si>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</si>
  <si>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</si>
  <si>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</si>
  <si>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</si>
  <si>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</si>
  <si>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</si>
  <si>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</si>
  <si>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</si>
  <si>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</si>
  <si>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</si>
  <si>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</si>
  <si>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</si>
  <si>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</si>
  <si>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</si>
  <si>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</si>
  <si>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</si>
  <si>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</si>
  <si>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</si>
  <si>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</si>
  <si>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</si>
  <si>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</si>
  <si>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</si>
  <si>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</si>
  <si>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</si>
  <si>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</si>
  <si>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</si>
  <si>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</si>
  <si>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</si>
  <si>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</si>
  <si>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</si>
  <si>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</si>
  <si>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</si>
  <si>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</si>
  <si>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</si>
  <si>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</si>
  <si>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</si>
  <si>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</si>
  <si>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</si>
  <si>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</si>
  <si>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</si>
  <si>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</si>
  <si>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</si>
  <si>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</si>
  <si>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</si>
  <si>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</si>
  <si>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</si>
  <si>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</si>
  <si>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</si>
  <si>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</si>
  <si>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</si>
  <si>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</si>
  <si>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</si>
  <si>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</si>
  <si>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</si>
  <si>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</si>
  <si>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</si>
  <si>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</si>
  <si>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</si>
  <si>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</si>
  <si>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</si>
  <si>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</si>
  <si>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</si>
  <si>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</si>
  <si>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</si>
  <si>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</si>
  <si>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</si>
  <si>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</si>
  <si>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</si>
  <si>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</si>
  <si>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</si>
  <si>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</si>
  <si>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</si>
  <si>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</si>
  <si>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</si>
  <si>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</si>
  <si>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</si>
  <si>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</si>
  <si>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</si>
  <si>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</si>
  <si>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</si>
  <si>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</si>
  <si>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</si>
  <si>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</si>
  <si>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</si>
  <si>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</si>
  <si>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</si>
  <si>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</si>
  <si>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</si>
  <si>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</si>
  <si>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</si>
  <si>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</si>
  <si>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</si>
  <si>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</si>
  <si>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</si>
  <si>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</si>
  <si>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</si>
  <si>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</si>
  <si>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</si>
  <si>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</si>
  <si>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</si>
  <si>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</si>
  <si>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</si>
  <si>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</si>
  <si>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</si>
  <si>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</si>
  <si>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</si>
  <si>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</si>
  <si>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</si>
  <si>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</si>
  <si>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</si>
  <si>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</si>
  <si>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</si>
  <si>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</si>
  <si>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</si>
  <si>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</si>
  <si>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</si>
  <si>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</si>
  <si>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</si>
  <si>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</si>
  <si>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</si>
  <si>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</si>
  <si>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</si>
  <si>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</si>
  <si>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</si>
  <si>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</si>
  <si>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</si>
  <si>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</si>
  <si>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</si>
  <si>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</si>
  <si>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</si>
  <si>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</si>
  <si>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</si>
  <si>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</si>
  <si>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</si>
  <si>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</si>
  <si>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</si>
  <si>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</si>
  <si>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</si>
  <si>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</si>
  <si>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</si>
  <si>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</si>
  <si>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</si>
  <si>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</si>
  <si>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</si>
  <si>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</si>
  <si>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</si>
  <si>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</si>
  <si>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</si>
  <si>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</si>
  <si>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</si>
  <si>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</si>
  <si>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</si>
  <si>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</si>
  <si>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</si>
  <si>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</si>
  <si>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</si>
  <si>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</si>
  <si>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</si>
  <si>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</si>
  <si>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</si>
  <si>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</si>
  <si>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</si>
  <si>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</si>
  <si>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</si>
  <si>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</si>
  <si>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</si>
  <si>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</si>
  <si>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</si>
  <si>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</si>
  <si>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</si>
  <si>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</si>
  <si>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</si>
  <si>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</si>
  <si>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</si>
  <si>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</si>
  <si>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</si>
  <si>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</si>
  <si>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</si>
  <si>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</si>
  <si>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</si>
  <si>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</si>
  <si>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</si>
  <si>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</si>
  <si>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</si>
  <si>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</si>
  <si>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</si>
  <si>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</si>
  <si>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</si>
  <si>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</si>
  <si>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</si>
  <si>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</si>
  <si>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</si>
  <si>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</si>
  <si>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</si>
  <si>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</si>
  <si>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</si>
  <si>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</si>
  <si>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</si>
  <si>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</si>
  <si>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</si>
  <si>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</si>
  <si>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</si>
  <si>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</si>
  <si>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</si>
  <si>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</si>
  <si>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</si>
  <si>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</si>
  <si>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</si>
  <si>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</si>
  <si>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</si>
  <si>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</si>
  <si>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</si>
  <si>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</si>
  <si>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</si>
  <si>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</si>
  <si>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</si>
  <si>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</si>
  <si>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</si>
  <si>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</si>
  <si>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</si>
  <si>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</si>
  <si>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</si>
  <si>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</si>
  <si>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</si>
  <si>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</si>
  <si>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</si>
  <si>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</si>
  <si>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</si>
  <si>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</si>
  <si>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</si>
  <si>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</si>
  <si>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</si>
  <si>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</si>
  <si>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</si>
  <si>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</si>
  <si>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</si>
  <si>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</si>
  <si>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</si>
  <si>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</si>
  <si>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</si>
  <si>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</si>
  <si>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</si>
  <si>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</si>
  <si>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</si>
  <si>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</si>
  <si>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</si>
  <si>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</si>
  <si>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</si>
  <si>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</si>
  <si>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</si>
  <si>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</si>
  <si>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</si>
  <si>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</si>
  <si>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</si>
  <si>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</si>
  <si>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</si>
  <si>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</si>
  <si>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</si>
  <si>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</si>
  <si>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</si>
  <si>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</si>
  <si>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</si>
  <si>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</si>
  <si>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</si>
  <si>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</si>
  <si>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</si>
  <si>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</si>
  <si>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</si>
  <si>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</si>
  <si>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</si>
  <si>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</si>
  <si>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</si>
  <si>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</si>
  <si>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</si>
  <si>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</si>
  <si>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</si>
  <si>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</si>
  <si>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</si>
  <si>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</si>
  <si>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</si>
  <si>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</si>
  <si>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</si>
  <si>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</si>
  <si>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</si>
  <si>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</si>
  <si>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</si>
  <si>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</si>
  <si>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</si>
  <si>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</si>
  <si>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</si>
  <si>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</si>
  <si>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</si>
  <si>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</si>
  <si>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</si>
  <si>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</si>
  <si>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</si>
  <si>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</si>
  <si>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</si>
  <si>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</si>
  <si>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</si>
  <si>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</si>
  <si>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</si>
  <si>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</si>
  <si>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</si>
  <si>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</si>
  <si>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</si>
  <si>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</si>
  <si>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</si>
  <si>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</si>
  <si>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</si>
  <si>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</si>
  <si>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</si>
  <si>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</si>
  <si>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</si>
  <si>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</si>
  <si>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</si>
  <si>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</si>
  <si>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</si>
  <si>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</si>
  <si>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</si>
  <si>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</si>
  <si>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</si>
  <si>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</si>
  <si>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</si>
  <si>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</si>
  <si>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</si>
  <si>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</si>
  <si>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</si>
  <si>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</si>
  <si>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</si>
  <si>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</si>
  <si>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</si>
  <si>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</si>
  <si>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</si>
  <si>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</si>
  <si>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</si>
  <si>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</si>
  <si>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</si>
  <si>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</si>
  <si>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</si>
  <si>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</si>
  <si>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</si>
  <si>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</si>
  <si>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</si>
  <si>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</si>
  <si>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</si>
  <si>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</si>
  <si>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</si>
  <si>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</si>
  <si>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</si>
  <si>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</si>
  <si>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</si>
  <si>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</si>
  <si>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</si>
  <si>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</si>
  <si>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</si>
  <si>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</si>
  <si>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</si>
  <si>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</si>
  <si>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</si>
  <si>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</si>
  <si>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</si>
  <si>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</si>
  <si>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</si>
  <si>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</si>
  <si>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</si>
  <si>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</si>
  <si>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</si>
  <si>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</si>
  <si>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</si>
  <si>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</si>
  <si>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</si>
  <si>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</si>
  <si>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</si>
  <si>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</si>
  <si>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</si>
  <si>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</si>
  <si>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</si>
  <si>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</si>
  <si>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</si>
  <si>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</si>
  <si>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</si>
  <si>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</si>
  <si>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</si>
  <si>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</si>
  <si>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</si>
  <si>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</si>
  <si>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</si>
  <si>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</si>
  <si>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</si>
  <si>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</si>
  <si>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</si>
  <si>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</si>
  <si>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</si>
  <si>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</si>
  <si>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</si>
  <si>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</si>
  <si>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</si>
  <si>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</si>
  <si>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</si>
  <si>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</si>
  <si>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</si>
  <si>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</si>
  <si>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</si>
  <si>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</si>
  <si>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</si>
  <si>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</si>
  <si>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</si>
  <si>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</si>
  <si>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</si>
  <si>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</si>
  <si>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</si>
  <si>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</si>
  <si>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</si>
  <si>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</si>
  <si>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</si>
  <si>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</si>
  <si>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</si>
  <si>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</si>
  <si>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</si>
  <si>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</si>
  <si>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</si>
  <si>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</si>
  <si>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</si>
  <si>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</si>
  <si>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</si>
  <si>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</si>
  <si>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</si>
  <si>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</si>
  <si>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</si>
  <si>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</si>
  <si>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</si>
  <si>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</si>
  <si>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</si>
  <si>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</si>
  <si>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</si>
  <si>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</si>
  <si>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</si>
  <si>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</si>
  <si>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</si>
  <si>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</si>
  <si>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</si>
  <si>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</si>
  <si>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</si>
  <si>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</si>
  <si>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</si>
  <si>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</si>
  <si>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</si>
  <si>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</si>
  <si>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</si>
  <si>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</si>
  <si>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</si>
  <si>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</si>
  <si>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</si>
  <si>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</si>
  <si>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</si>
  <si>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</si>
  <si>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</si>
  <si>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</si>
  <si>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</si>
  <si>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</si>
  <si>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</si>
  <si>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</si>
  <si>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</si>
  <si>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</si>
  <si>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</si>
  <si>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</si>
  <si>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</si>
  <si>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</si>
  <si>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</si>
  <si>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</si>
  <si>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</si>
  <si>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</si>
  <si>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</si>
  <si>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</si>
  <si>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</si>
  <si>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</si>
  <si>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</si>
  <si>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</si>
  <si>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</si>
  <si>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</si>
  <si>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</si>
  <si>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</si>
  <si>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</si>
  <si>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</si>
  <si>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</si>
  <si>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</si>
  <si>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</si>
  <si>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</si>
  <si>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</si>
  <si>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</si>
  <si>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</si>
  <si>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</si>
  <si>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</si>
  <si>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</si>
  <si>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</si>
  <si>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</si>
  <si>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</si>
  <si>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</si>
  <si>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</si>
  <si>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</si>
  <si>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</si>
  <si>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</si>
  <si>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</si>
  <si>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</si>
  <si>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</si>
  <si>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</si>
  <si>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</si>
  <si>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</si>
  <si>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</si>
  <si>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</si>
  <si>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</si>
  <si>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</si>
  <si>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</si>
  <si>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</si>
  <si>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</si>
  <si>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</si>
  <si>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</si>
  <si>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</si>
  <si>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</si>
  <si>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</si>
  <si>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</si>
  <si>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</si>
  <si>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</si>
  <si>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</si>
  <si>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</si>
  <si>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</si>
  <si>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</si>
  <si>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</si>
  <si>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</si>
  <si>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</si>
  <si>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</si>
  <si>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</si>
  <si>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</si>
  <si>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</si>
  <si>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</si>
  <si>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</si>
  <si>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</si>
  <si>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</si>
  <si>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</si>
  <si>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</si>
  <si>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</si>
  <si>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</si>
  <si>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</si>
  <si>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</si>
  <si>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</si>
  <si>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</si>
  <si>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</si>
  <si>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</si>
  <si>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</si>
  <si>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</si>
  <si>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</si>
  <si>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</si>
  <si>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</si>
  <si>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</si>
  <si>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</si>
  <si>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</si>
  <si>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</si>
  <si>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</si>
  <si>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</si>
  <si>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</si>
  <si>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</si>
  <si>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</si>
  <si>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</si>
  <si>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</si>
  <si>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</si>
  <si>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</si>
  <si>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</si>
  <si>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</si>
  <si>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</si>
  <si>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</si>
  <si>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</si>
  <si>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</si>
  <si>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</si>
  <si>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</si>
  <si>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</si>
  <si>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</si>
  <si>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</si>
  <si>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</si>
  <si>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</si>
  <si>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</si>
  <si>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</si>
  <si>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</si>
  <si>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</si>
  <si>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</si>
  <si>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</si>
  <si>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</si>
  <si>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</si>
  <si>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</si>
  <si>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</si>
  <si>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</si>
  <si>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</si>
  <si>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</si>
  <si>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</si>
  <si>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</si>
  <si>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</si>
  <si>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</si>
  <si>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</si>
  <si>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</si>
  <si>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</si>
  <si>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</si>
  <si>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</si>
  <si>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</si>
  <si>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</si>
  <si>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</si>
  <si>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</si>
  <si>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</si>
  <si>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</si>
  <si>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</si>
  <si>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</si>
  <si>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</si>
  <si>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</si>
  <si>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</si>
  <si>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</si>
  <si>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</si>
  <si>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</si>
  <si>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</si>
  <si>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</si>
  <si>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</si>
  <si>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</si>
  <si>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</si>
  <si>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</si>
  <si>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</si>
  <si>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</si>
  <si>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</si>
  <si>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</si>
  <si>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</si>
  <si>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</si>
  <si>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</si>
  <si>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</si>
  <si>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</si>
  <si>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</si>
  <si>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</si>
  <si>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</si>
  <si>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</si>
  <si>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</si>
  <si>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</si>
  <si>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</si>
  <si>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</si>
  <si>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</si>
  <si>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</si>
  <si>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</si>
  <si>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</si>
  <si>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</si>
  <si>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</si>
  <si>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</si>
  <si>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</si>
  <si>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</si>
  <si>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</si>
  <si>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</si>
  <si>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</si>
  <si>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</si>
  <si>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</si>
  <si>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</si>
  <si>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</si>
  <si>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</si>
  <si>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</si>
  <si>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</si>
  <si>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</si>
  <si>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</si>
  <si>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</si>
  <si>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</si>
  <si>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</si>
  <si>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</si>
  <si>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</si>
  <si>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</si>
  <si>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</si>
  <si>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</si>
  <si>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</si>
  <si>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</si>
  <si>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</si>
  <si>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</si>
  <si>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</si>
  <si>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</si>
  <si>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</si>
  <si>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</si>
  <si>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</si>
  <si>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</si>
  <si>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</si>
  <si>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</si>
  <si>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</si>
  <si>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</si>
  <si>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</si>
  <si>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</si>
  <si>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</si>
  <si>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</si>
  <si>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</si>
  <si>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</si>
  <si>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</si>
  <si>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</si>
  <si>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</si>
  <si>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</si>
  <si>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</si>
  <si>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</si>
  <si>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</si>
  <si>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</si>
  <si>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</si>
  <si>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</si>
  <si>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</si>
  <si>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</si>
  <si>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</si>
  <si>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</si>
  <si>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</si>
  <si>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</si>
  <si>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</si>
  <si>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</si>
  <si>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</si>
  <si>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</si>
  <si>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</si>
  <si>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</si>
  <si>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</si>
  <si>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</si>
  <si>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</si>
  <si>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</si>
  <si>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</si>
  <si>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</si>
  <si>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</si>
  <si>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</si>
  <si>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</si>
  <si>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</si>
  <si>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</si>
  <si>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</si>
  <si>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</si>
  <si>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</si>
  <si>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</si>
  <si>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</si>
  <si>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</si>
  <si>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</si>
  <si>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</si>
  <si>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</si>
  <si>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</si>
  <si>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</si>
  <si>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</si>
  <si>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</si>
  <si>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</si>
  <si>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</si>
  <si>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</si>
  <si>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</si>
  <si>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</si>
  <si>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</si>
  <si>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</si>
  <si>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</si>
  <si>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</si>
  <si>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</si>
  <si>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</si>
  <si>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</si>
  <si>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</si>
  <si>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</si>
  <si>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</si>
  <si>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</si>
  <si>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</si>
  <si>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</si>
  <si>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</si>
  <si>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</si>
  <si>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</si>
  <si>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</si>
  <si>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</si>
  <si>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</si>
  <si>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</si>
  <si>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</si>
  <si>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</si>
  <si>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</si>
  <si>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</si>
  <si>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</si>
  <si>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</si>
  <si>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</si>
  <si>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</si>
  <si>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</si>
  <si>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</si>
  <si>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</si>
  <si>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</si>
  <si>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</si>
  <si>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</si>
  <si>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</si>
  <si>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</si>
  <si>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</si>
  <si>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</si>
  <si>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</si>
  <si>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</si>
  <si>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</si>
  <si>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</si>
  <si>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</si>
  <si>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</si>
  <si>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</si>
  <si>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</si>
  <si>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</si>
  <si>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</si>
  <si>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</si>
  <si>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</si>
  <si>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</si>
  <si>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</si>
  <si>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</si>
  <si>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</si>
  <si>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</si>
  <si>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</si>
  <si>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</si>
  <si>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</si>
  <si>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</si>
  <si>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</si>
  <si>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</si>
  <si>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</si>
  <si>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</si>
  <si>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</si>
  <si>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</si>
  <si>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</si>
  <si>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</si>
  <si>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</si>
  <si>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</si>
  <si>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</si>
  <si>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</si>
  <si>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</si>
  <si>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</si>
  <si>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</si>
  <si>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</si>
  <si>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</si>
  <si>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</si>
  <si>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</si>
  <si>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</si>
  <si>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</si>
  <si>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</si>
  <si>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</si>
  <si>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</si>
  <si>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</si>
  <si>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</si>
  <si>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</si>
  <si>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</si>
  <si>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</si>
  <si>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</si>
  <si>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</si>
  <si>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</si>
  <si>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</si>
  <si>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</si>
  <si>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</si>
  <si>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</si>
  <si>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</si>
  <si>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</si>
  <si>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</si>
  <si>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</si>
  <si>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</si>
  <si>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</si>
  <si>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</si>
  <si>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</si>
  <si>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</si>
  <si>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</si>
  <si>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</si>
  <si>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</si>
  <si>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</si>
  <si>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</si>
  <si>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</si>
  <si>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</si>
  <si>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</si>
  <si>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</si>
  <si>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</si>
  <si>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</si>
  <si>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</si>
  <si>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</si>
  <si>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</si>
  <si>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</si>
  <si>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</si>
  <si>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</si>
  <si>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</si>
  <si>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</si>
  <si>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</si>
  <si>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</si>
  <si>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</si>
  <si>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</si>
  <si>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</si>
  <si>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</si>
  <si>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</si>
  <si>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</si>
  <si>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</si>
  <si>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</si>
  <si>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</si>
  <si>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</si>
  <si>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</si>
  <si>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</si>
  <si>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</si>
  <si>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</si>
  <si>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</si>
  <si>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</si>
  <si>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</si>
  <si>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</si>
  <si>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</si>
  <si>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</si>
  <si>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</si>
  <si>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</si>
  <si>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</si>
  <si>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</si>
  <si>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</si>
  <si>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</si>
  <si>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</si>
  <si>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</si>
  <si>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</si>
  <si>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</si>
  <si>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</si>
  <si>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</si>
  <si>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</si>
  <si>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</si>
  <si>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</si>
  <si>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</si>
  <si>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</si>
  <si>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</si>
  <si>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</si>
  <si>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</si>
  <si>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</si>
  <si>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</si>
  <si>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</si>
  <si>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</si>
  <si>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</si>
  <si>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</si>
  <si>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</si>
  <si>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</si>
  <si>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</si>
  <si>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</si>
  <si>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</si>
  <si>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</si>
  <si>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</si>
  <si>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</si>
  <si>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</si>
  <si>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</si>
  <si>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</si>
  <si>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</si>
  <si>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</si>
  <si>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</si>
  <si>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</si>
  <si>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</si>
  <si>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</si>
  <si>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</si>
  <si>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</si>
  <si>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</si>
  <si>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</si>
  <si>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</si>
  <si>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</si>
  <si>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</si>
  <si>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</si>
  <si>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</si>
  <si>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</si>
  <si>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</si>
  <si>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</si>
  <si>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</si>
  <si>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</si>
  <si>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</si>
  <si>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</si>
  <si>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</si>
  <si>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</si>
  <si>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</si>
  <si>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</si>
  <si>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</si>
  <si>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</si>
  <si>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</si>
  <si>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</si>
  <si>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</si>
  <si>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</si>
  <si>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</si>
  <si>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</si>
  <si>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</si>
  <si>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</si>
  <si>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</si>
  <si>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</si>
  <si>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</si>
  <si>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</si>
  <si>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</si>
  <si>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</si>
  <si>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</si>
  <si>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</si>
  <si>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</si>
  <si>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</si>
  <si>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</si>
  <si>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</si>
  <si>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</si>
  <si>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</si>
  <si>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</si>
  <si>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</si>
  <si>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</si>
  <si>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</si>
  <si>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</si>
  <si>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</si>
  <si>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</si>
  <si>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</si>
  <si>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</si>
  <si>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</si>
  <si>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</si>
  <si>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</si>
  <si>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</si>
  <si>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</si>
  <si>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</si>
  <si>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</si>
  <si>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</si>
  <si>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</si>
  <si>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</si>
  <si>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</si>
  <si>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</si>
  <si>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</si>
  <si>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</si>
  <si>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</si>
  <si>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</si>
  <si>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</si>
  <si>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</si>
  <si>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</si>
  <si>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</si>
  <si>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</si>
  <si>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</si>
  <si>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</si>
  <si>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</si>
  <si>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</si>
  <si>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</si>
  <si>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</si>
  <si>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</si>
  <si>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</si>
  <si>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</si>
  <si>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</si>
  <si>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</si>
  <si>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</si>
  <si>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</si>
  <si>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</si>
  <si>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</si>
  <si>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</si>
  <si>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</si>
  <si>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</si>
  <si>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</si>
  <si>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</si>
  <si>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</si>
  <si>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</si>
  <si>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</si>
  <si>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</si>
  <si>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</si>
  <si>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</si>
  <si>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</si>
  <si>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</si>
  <si>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</si>
  <si>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</si>
  <si>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</si>
  <si>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</si>
  <si>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</si>
  <si>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</si>
  <si>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</si>
  <si>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</si>
  <si>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</si>
  <si>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</si>
  <si>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</si>
  <si>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</si>
  <si>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</si>
  <si>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</si>
  <si>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</si>
  <si>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</si>
  <si>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</si>
  <si>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</si>
  <si>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</si>
  <si>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</si>
  <si>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</si>
  <si>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</si>
  <si>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</si>
  <si>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</si>
  <si>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</si>
  <si>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</si>
  <si>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</si>
  <si>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</si>
  <si>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</si>
  <si>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</si>
  <si>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</si>
  <si>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</si>
  <si>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</si>
  <si>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</si>
  <si>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</si>
  <si>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</si>
  <si>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</si>
  <si>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</si>
  <si>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</si>
  <si>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</si>
  <si>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</si>
  <si>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</si>
  <si>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</si>
  <si>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</si>
  <si>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</si>
  <si>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</si>
  <si>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</si>
  <si>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</si>
  <si>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</si>
  <si>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</si>
  <si>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</si>
  <si>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</si>
  <si>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</si>
  <si>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</si>
  <si>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</si>
  <si>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</si>
  <si>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</si>
  <si>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</si>
  <si>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</si>
  <si>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</si>
  <si>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</si>
  <si>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</si>
  <si>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</si>
  <si>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</si>
  <si>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</si>
  <si>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</si>
  <si>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</si>
  <si>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</si>
  <si>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</si>
  <si>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</si>
  <si>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</si>
  <si>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</si>
  <si>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</si>
  <si>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</si>
  <si>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</si>
  <si>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</si>
  <si>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</si>
  <si>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</si>
  <si>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</si>
  <si>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</si>
  <si>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</si>
  <si>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</si>
  <si>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</si>
  <si>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</si>
  <si>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</si>
  <si>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</si>
  <si>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</si>
  <si>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</si>
  <si>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</si>
  <si>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</si>
  <si>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</si>
  <si>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</si>
  <si>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</si>
  <si>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</si>
  <si>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</si>
  <si>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</si>
  <si>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</si>
  <si>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</si>
  <si>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</si>
  <si>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</si>
  <si>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</si>
  <si>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</si>
  <si>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</si>
  <si>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</si>
  <si>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</si>
  <si>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</si>
  <si>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</si>
  <si>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</si>
  <si>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</si>
  <si>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</si>
  <si>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</si>
  <si>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</si>
  <si>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</si>
  <si>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</si>
  <si>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</si>
  <si>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</si>
  <si>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</si>
  <si>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</si>
  <si>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</si>
  <si>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</si>
  <si>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</si>
  <si>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</si>
  <si>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</si>
  <si>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</si>
  <si>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</si>
  <si>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</si>
  <si>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</si>
  <si>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</si>
  <si>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</si>
  <si>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</si>
  <si>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</si>
  <si>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</si>
  <si>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</si>
  <si>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</si>
  <si>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</si>
  <si>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</si>
  <si>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</si>
  <si>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</si>
  <si>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</si>
  <si>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</si>
  <si>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</si>
  <si>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</si>
  <si>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</si>
  <si>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</si>
  <si>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</si>
  <si>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</si>
  <si>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</si>
  <si>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</si>
  <si>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</si>
  <si>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</si>
  <si>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</si>
  <si>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</si>
  <si>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</si>
  <si>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</si>
  <si>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</si>
  <si>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</si>
  <si>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</si>
  <si>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</si>
  <si>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</si>
  <si>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</si>
  <si>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</si>
  <si>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</si>
  <si>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</si>
  <si>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</si>
  <si>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</si>
  <si>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</si>
  <si>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</si>
  <si>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</si>
  <si>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</si>
  <si>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</si>
  <si>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</si>
  <si>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</si>
  <si>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</si>
  <si>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</si>
  <si>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</si>
  <si>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</si>
  <si>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</si>
  <si>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</si>
  <si>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</si>
  <si>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</si>
  <si>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</si>
  <si>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</si>
  <si>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</si>
  <si>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</si>
  <si>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</si>
  <si>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</si>
  <si>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</si>
  <si>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</si>
  <si>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</si>
  <si>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</si>
  <si>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</si>
  <si>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</si>
  <si>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</si>
  <si>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</si>
  <si>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</si>
  <si>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</si>
  <si>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</si>
  <si>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</si>
  <si>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</si>
  <si>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</si>
  <si>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</si>
  <si>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</si>
  <si>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</si>
  <si>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</si>
  <si>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</si>
  <si>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</si>
  <si>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</si>
  <si>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</si>
  <si>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</si>
  <si>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</si>
  <si>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</si>
  <si>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</si>
  <si>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</si>
  <si>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</si>
  <si>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</si>
  <si>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</si>
  <si>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</si>
  <si>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</si>
  <si>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</si>
  <si>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</si>
  <si>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</si>
  <si>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</si>
  <si>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</si>
  <si>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</si>
  <si>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</si>
  <si>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</si>
  <si>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</si>
  <si>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</si>
  <si>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</si>
  <si>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</si>
  <si>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</si>
  <si>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</si>
  <si>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</si>
  <si>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</si>
  <si>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</si>
  <si>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</si>
  <si>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</si>
  <si>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</si>
  <si>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</si>
  <si>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</si>
  <si>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</si>
  <si>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</si>
  <si>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</si>
  <si>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</si>
  <si>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</si>
  <si>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</si>
  <si>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</si>
  <si>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</si>
  <si>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</si>
  <si>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</si>
  <si>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</si>
  <si>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</si>
  <si>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</si>
  <si>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</si>
  <si>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</si>
  <si>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</si>
  <si>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</si>
  <si>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</si>
  <si>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</si>
  <si>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</si>
  <si>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</si>
  <si>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</si>
  <si>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</si>
  <si>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</si>
  <si>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</si>
  <si>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</si>
  <si>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</si>
  <si>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</si>
  <si>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</si>
  <si>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</si>
  <si>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</si>
  <si>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</si>
  <si>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</si>
  <si>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</si>
  <si>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</si>
  <si>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</si>
  <si>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</si>
  <si>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</si>
  <si>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</si>
  <si>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</si>
  <si>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</si>
  <si>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</si>
  <si>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</si>
  <si>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</si>
  <si>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</si>
  <si>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</si>
  <si>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</si>
  <si>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</si>
  <si>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</si>
  <si>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</si>
  <si>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</si>
  <si>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</si>
  <si>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</si>
  <si>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</si>
  <si>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</si>
  <si>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</si>
  <si>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</si>
  <si>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</si>
  <si>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</si>
  <si>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</si>
  <si>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</si>
  <si>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</si>
  <si>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</si>
  <si>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</si>
  <si>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</si>
  <si>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</si>
  <si>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</si>
  <si>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</si>
  <si>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</si>
  <si>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</si>
  <si>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</si>
  <si>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</si>
  <si>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</si>
  <si>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</si>
  <si>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</si>
  <si>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</si>
  <si>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</si>
  <si>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</si>
  <si>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</si>
  <si>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</si>
  <si>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</si>
  <si>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</si>
  <si>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</si>
  <si>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</si>
  <si>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</si>
  <si>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</si>
  <si>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</si>
  <si>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</si>
  <si>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</si>
  <si>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</si>
  <si>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</si>
  <si>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</si>
  <si>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</si>
  <si>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</si>
  <si>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</si>
  <si>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</si>
  <si>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</si>
  <si>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</si>
  <si>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</si>
  <si>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</si>
  <si>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</si>
  <si>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</si>
  <si>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</si>
  <si>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</si>
  <si>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</si>
  <si>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</si>
  <si>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</si>
  <si>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</si>
  <si>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</si>
  <si>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</si>
  <si>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</si>
  <si>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</si>
  <si>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</si>
  <si>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</si>
  <si>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</si>
  <si>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</si>
  <si>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</si>
  <si>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</si>
  <si>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</si>
  <si>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</si>
  <si>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</si>
  <si>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</si>
  <si>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</si>
  <si>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</si>
  <si>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</si>
  <si>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</si>
  <si>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</si>
  <si>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</si>
  <si>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</si>
  <si>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</si>
  <si>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</si>
  <si>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</si>
  <si>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</si>
  <si>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</si>
  <si>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</si>
  <si>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</si>
  <si>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</si>
  <si>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</si>
  <si>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</si>
  <si>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</si>
  <si>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</si>
  <si>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</si>
  <si>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</si>
  <si>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</si>
  <si>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</si>
  <si>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</si>
  <si>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</si>
  <si>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</si>
  <si>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</si>
  <si>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</si>
  <si>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</si>
  <si>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</si>
  <si>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</si>
  <si>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</si>
  <si>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</si>
  <si>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</si>
  <si>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</si>
  <si>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</si>
  <si>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</si>
  <si>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</si>
  <si>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</si>
  <si>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</si>
  <si>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</si>
  <si>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</si>
  <si>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</si>
  <si>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</si>
  <si>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</si>
  <si>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</si>
  <si>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</si>
  <si>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</si>
  <si>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</si>
  <si>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</si>
  <si>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</si>
  <si>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</si>
  <si>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</si>
  <si>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</si>
  <si>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</si>
  <si>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</si>
  <si>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</si>
  <si>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</si>
  <si>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</si>
  <si>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</si>
  <si>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</si>
  <si>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</si>
  <si>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</si>
  <si>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</si>
  <si>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</si>
  <si>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</si>
  <si>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</si>
  <si>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</si>
  <si>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</si>
  <si>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</si>
  <si>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</si>
  <si>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</si>
  <si>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</si>
  <si>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</si>
  <si>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</si>
  <si>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</si>
  <si>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</si>
  <si>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</si>
  <si>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</si>
  <si>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</si>
  <si>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</si>
  <si>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</si>
  <si>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</si>
  <si>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</si>
  <si>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</si>
  <si>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</si>
  <si>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</si>
  <si>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</si>
  <si>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</si>
  <si>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</si>
  <si>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</si>
  <si>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</si>
  <si>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</si>
  <si>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</si>
  <si>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</si>
  <si>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</si>
  <si>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</si>
  <si>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</si>
  <si>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</si>
  <si>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</si>
  <si>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</si>
  <si>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</si>
  <si>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</si>
  <si>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</si>
  <si>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</si>
  <si>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</si>
  <si>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</si>
  <si>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</si>
  <si>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</si>
  <si>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</si>
  <si>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</si>
  <si>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</si>
  <si>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</si>
  <si>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</si>
  <si>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</si>
  <si>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</si>
  <si>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</si>
  <si>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</si>
  <si>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</si>
  <si>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</si>
  <si>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</si>
  <si>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</si>
  <si>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</si>
  <si>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</si>
  <si>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</si>
  <si>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</si>
  <si>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</si>
  <si>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</si>
  <si>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</si>
  <si>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</si>
  <si>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</si>
  <si>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</si>
  <si>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</si>
  <si>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</si>
  <si>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</si>
  <si>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</si>
  <si>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</si>
  <si>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</si>
  <si>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</si>
  <si>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</si>
  <si>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</si>
  <si>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</si>
  <si>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</si>
  <si>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</si>
  <si>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</si>
  <si>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</si>
  <si>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</si>
  <si>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</si>
  <si>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</si>
  <si>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</si>
  <si>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</si>
  <si>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</si>
  <si>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</si>
  <si>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</si>
  <si>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</si>
  <si>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</si>
  <si>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</si>
  <si>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</si>
  <si>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</si>
  <si>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</si>
  <si>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</si>
  <si>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</si>
  <si>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</si>
  <si>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</si>
  <si>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</si>
  <si>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</si>
  <si>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</si>
  <si>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</si>
  <si>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</si>
  <si>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</si>
  <si>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</si>
  <si>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</si>
  <si>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</si>
  <si>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</si>
  <si>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</si>
  <si>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</si>
  <si>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</si>
  <si>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</si>
  <si>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</si>
  <si>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</si>
  <si>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</si>
  <si>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</si>
  <si>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</si>
  <si>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</si>
  <si>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</si>
  <si>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</si>
  <si>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</si>
  <si>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</si>
  <si>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</si>
  <si>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</si>
  <si>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</si>
  <si>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</si>
  <si>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</si>
  <si>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</si>
  <si>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</si>
  <si>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</si>
  <si>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</si>
  <si>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</si>
  <si>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</si>
  <si>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</si>
  <si>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</si>
  <si>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</si>
  <si>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</si>
  <si>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</si>
  <si>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</si>
  <si>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</si>
  <si>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</si>
  <si>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</si>
  <si>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</si>
  <si>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</si>
  <si>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</si>
  <si>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</si>
  <si>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</si>
  <si>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</si>
  <si>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</si>
  <si>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</si>
  <si>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</si>
  <si>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</si>
  <si>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</si>
  <si>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</si>
  <si>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</si>
  <si>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</si>
  <si>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</si>
  <si>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</si>
  <si>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</si>
  <si>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</si>
  <si>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</si>
  <si>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</si>
  <si>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</si>
  <si>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</si>
  <si>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</si>
  <si>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</si>
  <si>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</si>
  <si>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</si>
  <si>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</si>
  <si>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</si>
  <si>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</si>
  <si>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</si>
  <si>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</si>
  <si>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</si>
  <si>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</si>
  <si>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</si>
  <si>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</si>
  <si>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</si>
  <si>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</si>
  <si>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</si>
  <si>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</si>
  <si>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</si>
  <si>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</si>
  <si>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</si>
  <si>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</si>
  <si>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</si>
  <si>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</si>
  <si>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</si>
  <si>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</si>
  <si>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</si>
  <si>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</si>
  <si>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</si>
  <si>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</si>
  <si>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</si>
  <si>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</si>
  <si>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</si>
  <si>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</si>
  <si>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</si>
  <si>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</si>
  <si>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</si>
  <si>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</si>
  <si>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</si>
  <si>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</si>
  <si>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</si>
  <si>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</si>
  <si>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</si>
  <si>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</si>
  <si>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</si>
  <si>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</si>
  <si>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</si>
  <si>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</si>
  <si>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</si>
  <si>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</si>
  <si>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</si>
  <si>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</si>
  <si>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</si>
  <si>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</si>
  <si>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</si>
  <si>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</si>
  <si>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</si>
  <si>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</si>
  <si>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</si>
  <si>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</si>
  <si>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</si>
  <si>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</si>
  <si>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</si>
  <si>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</si>
  <si>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</si>
  <si>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</si>
  <si>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</si>
  <si>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</si>
  <si>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</si>
  <si>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</si>
  <si>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</si>
  <si>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</si>
  <si>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</si>
  <si>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</si>
  <si>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</si>
  <si>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</si>
  <si>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</si>
  <si>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</si>
  <si>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</si>
  <si>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</si>
  <si>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</si>
  <si>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</si>
  <si>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</si>
  <si>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</si>
  <si>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</si>
  <si>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</si>
  <si>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</si>
  <si>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</si>
  <si>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</si>
  <si>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</si>
  <si>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</si>
  <si>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</si>
  <si>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</si>
  <si>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</si>
  <si>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</si>
  <si>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</si>
  <si>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</si>
  <si>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</si>
  <si>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</si>
  <si>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</si>
  <si>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</si>
  <si>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</si>
  <si>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</si>
  <si>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</si>
  <si>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</si>
  <si>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</si>
  <si>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</si>
  <si>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</si>
  <si>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</si>
  <si>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</si>
  <si>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</si>
  <si>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</si>
  <si>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</si>
  <si>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</si>
  <si>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</si>
  <si>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</si>
  <si>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</si>
  <si>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</si>
  <si>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</si>
  <si>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</si>
  <si>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</si>
  <si>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</si>
  <si>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</si>
  <si>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</si>
  <si>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</si>
  <si>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</si>
  <si>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</si>
  <si>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</si>
  <si>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</si>
  <si>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</si>
  <si>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</si>
  <si>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</si>
  <si>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</si>
  <si>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</si>
  <si>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</si>
  <si>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</si>
  <si>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</si>
  <si>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</si>
  <si>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</si>
  <si>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</si>
  <si>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</si>
  <si>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</si>
  <si>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</si>
  <si>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</si>
  <si>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</si>
  <si>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</si>
  <si>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</si>
  <si>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</si>
  <si>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</si>
  <si>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</si>
  <si>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</si>
  <si>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</si>
  <si>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</si>
  <si>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</si>
  <si>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</si>
  <si>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</si>
  <si>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</si>
  <si>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</si>
  <si>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</si>
  <si>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</si>
  <si>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</si>
  <si>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</si>
  <si>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</si>
  <si>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</si>
  <si>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</si>
  <si>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</si>
  <si>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</si>
  <si>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</si>
  <si>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</si>
  <si>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</si>
  <si>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</si>
  <si>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</si>
  <si>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</si>
  <si>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</si>
  <si>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</si>
  <si>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</si>
  <si>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</si>
  <si>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</si>
  <si>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</si>
  <si>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</si>
  <si>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</si>
  <si>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</si>
  <si>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</si>
  <si>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</si>
  <si>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</si>
  <si>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</si>
  <si>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</si>
  <si>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</si>
  <si>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</si>
  <si>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</si>
  <si>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</si>
  <si>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</si>
  <si>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</si>
  <si>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</si>
  <si>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</si>
  <si>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</si>
  <si>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</si>
  <si>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</si>
  <si>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</si>
  <si>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</si>
  <si>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</si>
  <si>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</si>
  <si>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</si>
  <si>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</si>
  <si>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</si>
  <si>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</si>
  <si>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</si>
  <si>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</si>
  <si>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</si>
  <si>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</si>
  <si>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</si>
  <si>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</si>
  <si>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</si>
  <si>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</si>
  <si>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</si>
  <si>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</si>
  <si>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</si>
  <si>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</si>
  <si>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</si>
  <si>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</si>
  <si>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</si>
  <si>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</si>
  <si>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</si>
  <si>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</si>
  <si>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</si>
  <si>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</si>
  <si>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</si>
  <si>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</si>
  <si>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</si>
  <si>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</si>
  <si>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</si>
  <si>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</si>
  <si>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</si>
  <si>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</si>
  <si>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</si>
  <si>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</si>
  <si>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</si>
  <si>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</si>
  <si>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</si>
  <si>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</si>
  <si>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</si>
  <si>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</si>
  <si>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</si>
  <si>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</si>
  <si>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</si>
  <si>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</si>
  <si>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</si>
  <si>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</si>
  <si>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</si>
  <si>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</si>
  <si>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</si>
  <si>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</si>
  <si>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</si>
  <si>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</si>
  <si>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</si>
  <si>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</si>
  <si>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</si>
  <si>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</si>
  <si>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</si>
  <si>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</si>
  <si>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</si>
  <si>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</si>
  <si>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</si>
  <si>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</si>
  <si>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</si>
  <si>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</si>
  <si>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</si>
  <si>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</si>
  <si>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</si>
  <si>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</si>
  <si>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</si>
  <si>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</si>
  <si>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</si>
  <si>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</si>
  <si>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</si>
  <si>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</si>
  <si>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</si>
  <si>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</si>
  <si>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</si>
  <si>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</si>
  <si>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</si>
  <si>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</si>
  <si>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</si>
  <si>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</si>
  <si>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</si>
  <si>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</si>
  <si>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</si>
  <si>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</si>
  <si>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</si>
  <si>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</si>
  <si>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</si>
  <si>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</si>
  <si>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</si>
  <si>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</si>
  <si>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</si>
  <si>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</si>
  <si>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</si>
  <si>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</si>
  <si>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</si>
  <si>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</si>
  <si>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</si>
  <si>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</si>
  <si>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</si>
  <si>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</si>
  <si>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</si>
  <si>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</si>
  <si>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</si>
  <si>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</si>
  <si>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</si>
  <si>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</si>
  <si>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</si>
  <si>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</si>
  <si>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</si>
  <si>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</si>
  <si>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</si>
  <si>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</si>
  <si>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</si>
  <si>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</si>
  <si>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</si>
  <si>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</si>
  <si>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</si>
  <si>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</si>
  <si>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</si>
  <si>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</si>
  <si>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</si>
  <si>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</si>
  <si>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</si>
  <si>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</si>
  <si>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</si>
  <si>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</si>
  <si>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</si>
  <si>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</si>
  <si>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</si>
  <si>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</si>
  <si>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</si>
  <si>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</si>
  <si>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</si>
  <si>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</si>
  <si>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</si>
  <si>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</si>
  <si>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</si>
  <si>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</si>
  <si>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</si>
  <si>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</si>
  <si>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</si>
  <si>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</si>
  <si>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</si>
  <si>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</si>
  <si>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</si>
  <si>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</si>
  <si>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</si>
  <si>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</si>
  <si>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</si>
  <si>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</si>
  <si>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</si>
  <si>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</si>
  <si>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</si>
  <si>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</si>
  <si>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</si>
  <si>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</si>
  <si>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</si>
  <si>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</si>
  <si>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</si>
  <si>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</si>
  <si>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</si>
  <si>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</si>
  <si>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</si>
  <si>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</si>
  <si>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</si>
  <si>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</si>
  <si>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</si>
  <si>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</si>
  <si>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</si>
  <si>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</si>
  <si>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</si>
  <si>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</si>
  <si>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</si>
  <si>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</si>
  <si>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</si>
  <si>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</si>
  <si>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</si>
  <si>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</si>
  <si>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</si>
  <si>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</si>
  <si>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</si>
  <si>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</si>
  <si>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</si>
  <si>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</si>
  <si>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</si>
  <si>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</si>
  <si>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</si>
  <si>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</si>
  <si>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</si>
  <si>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</si>
  <si>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</si>
  <si>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</si>
  <si>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</si>
  <si>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</si>
  <si>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</si>
  <si>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</si>
  <si>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</si>
  <si>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</si>
  <si>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</si>
  <si>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</si>
  <si>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</si>
  <si>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</si>
  <si>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</si>
  <si>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</si>
  <si>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</si>
  <si>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</si>
  <si>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</si>
  <si>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</si>
  <si>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</si>
  <si>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</si>
  <si>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</si>
  <si>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</si>
  <si>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</si>
  <si>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</si>
  <si>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</si>
  <si>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</si>
  <si>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</si>
  <si>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</si>
  <si>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</si>
  <si>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</si>
  <si>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</si>
  <si>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</si>
  <si>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</si>
  <si>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</si>
  <si>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</si>
  <si>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</si>
  <si>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</si>
  <si>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</si>
  <si>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</si>
  <si>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</si>
  <si>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</si>
  <si>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</si>
  <si>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</si>
  <si>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</si>
  <si>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</si>
  <si>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</si>
  <si>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</si>
  <si>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</si>
  <si>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</si>
  <si>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</si>
  <si>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</si>
  <si>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</si>
  <si>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</si>
  <si>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</si>
  <si>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</si>
  <si>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</si>
  <si>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</si>
  <si>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</si>
  <si>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</si>
  <si>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</si>
  <si>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</si>
  <si>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</si>
  <si>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</si>
  <si>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</si>
  <si>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</si>
  <si>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</si>
  <si>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</si>
  <si>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</si>
  <si>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</si>
  <si>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</si>
  <si>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</si>
  <si>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</si>
  <si>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</si>
  <si>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</si>
  <si>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</si>
  <si>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</si>
  <si>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</si>
  <si>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</si>
  <si>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</si>
  <si>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</si>
  <si>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</si>
  <si>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</si>
  <si>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</si>
  <si>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</si>
  <si>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</si>
  <si>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</si>
  <si>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</si>
  <si>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</si>
  <si>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</si>
  <si>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</si>
  <si>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</si>
  <si>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</si>
  <si>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</si>
  <si>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</si>
  <si>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</si>
  <si>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</si>
  <si>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</si>
  <si>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</si>
  <si>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</si>
  <si>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</si>
  <si>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</si>
  <si>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</si>
  <si>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</si>
  <si>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</si>
  <si>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</si>
  <si>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</si>
  <si>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</si>
  <si>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</si>
  <si>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</si>
  <si>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</si>
  <si>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</si>
  <si>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</si>
  <si>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</si>
  <si>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</si>
  <si>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</si>
  <si>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</si>
  <si>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</si>
  <si>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</si>
  <si>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</si>
  <si>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</si>
  <si>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</si>
  <si>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</si>
  <si>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</si>
  <si>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</si>
  <si>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</si>
  <si>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</si>
  <si>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</si>
  <si>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</si>
  <si>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</si>
  <si>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</si>
  <si>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</si>
  <si>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</si>
  <si>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</si>
  <si>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</si>
  <si>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</si>
  <si>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</si>
  <si>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</si>
  <si>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</si>
  <si>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</si>
  <si>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</si>
  <si>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</si>
  <si>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</si>
  <si>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</si>
  <si>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</si>
  <si>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</si>
  <si>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</si>
  <si>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</si>
  <si>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</si>
  <si>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</si>
  <si>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</si>
  <si>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</si>
  <si>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</si>
  <si>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</si>
  <si>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</si>
  <si>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</si>
  <si>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</si>
  <si>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</si>
  <si>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</si>
  <si>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</si>
  <si>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</si>
  <si>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</si>
  <si>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</si>
  <si>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</si>
  <si>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</si>
  <si>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</si>
  <si>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</si>
  <si>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</si>
  <si>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</si>
  <si>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</si>
  <si>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</si>
  <si>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</si>
  <si>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</si>
  <si>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</si>
  <si>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</si>
  <si>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</si>
  <si>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</si>
  <si>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</si>
  <si>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</si>
  <si>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</si>
  <si>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</si>
  <si>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</si>
  <si>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</si>
  <si>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</si>
  <si>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</si>
  <si>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</si>
  <si>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</si>
  <si>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</si>
  <si>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</si>
  <si>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</si>
  <si>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</si>
  <si>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</si>
  <si>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</si>
  <si>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</si>
  <si>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</si>
  <si>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</si>
  <si>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</si>
  <si>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</si>
  <si>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</si>
  <si>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</si>
  <si>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</si>
  <si>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</si>
  <si>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</si>
  <si>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</si>
  <si>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</si>
  <si>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</si>
  <si>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</si>
  <si>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</si>
  <si>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</si>
  <si>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</si>
  <si>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</si>
  <si>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</si>
  <si>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</si>
  <si>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</si>
  <si>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</si>
  <si>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</si>
  <si>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</si>
  <si>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</si>
  <si>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</si>
  <si>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</si>
  <si>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</si>
  <si>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</si>
  <si>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</si>
  <si>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</si>
  <si>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</si>
  <si>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</si>
  <si>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</si>
  <si>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</si>
  <si>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</si>
  <si>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</si>
  <si>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</si>
  <si>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</si>
  <si>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</si>
  <si>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</si>
  <si>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</si>
  <si>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</si>
  <si>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</si>
  <si>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</si>
  <si>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</si>
  <si>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</si>
  <si>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</si>
  <si>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</si>
  <si>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</si>
  <si>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</si>
  <si>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</si>
  <si>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</si>
  <si>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</si>
  <si>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</si>
  <si>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</si>
  <si>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</si>
  <si>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</si>
  <si>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</si>
  <si>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</si>
  <si>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</si>
  <si>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</si>
  <si>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</si>
  <si>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</si>
  <si>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</si>
  <si>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</si>
  <si>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</si>
  <si>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</si>
  <si>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</si>
  <si>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</si>
  <si>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</si>
  <si>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</si>
  <si>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</si>
  <si>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</si>
  <si>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</si>
  <si>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</si>
  <si>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</si>
  <si>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</si>
  <si>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</si>
  <si>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</si>
  <si>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</si>
  <si>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</si>
  <si>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</si>
  <si>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</si>
  <si>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</si>
  <si>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</si>
  <si>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</si>
  <si>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</si>
  <si>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</si>
  <si>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</si>
  <si>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</si>
  <si>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</si>
  <si>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</si>
  <si>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</si>
  <si>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</si>
  <si>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</si>
  <si>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</si>
  <si>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</si>
  <si>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</si>
  <si>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</si>
  <si>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</si>
  <si>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</si>
  <si>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</si>
  <si>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</si>
  <si>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</si>
  <si>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</si>
  <si>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</si>
  <si>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</si>
  <si>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</si>
  <si>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</si>
  <si>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</si>
  <si>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</si>
  <si>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</si>
  <si>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</si>
  <si>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</si>
  <si>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</si>
  <si>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</si>
  <si>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</si>
  <si>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</si>
  <si>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</si>
  <si>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</si>
  <si>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</si>
  <si>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</si>
  <si>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</si>
  <si>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</si>
  <si>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</si>
  <si>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</si>
  <si>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</si>
  <si>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</si>
  <si>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</si>
  <si>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</si>
  <si>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</si>
  <si>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</si>
  <si>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</si>
  <si>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</si>
  <si>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</si>
  <si>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</si>
  <si>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</si>
  <si>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</si>
  <si>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</si>
  <si>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</si>
  <si>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</si>
  <si>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</si>
  <si>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</si>
  <si>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</si>
  <si>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</si>
  <si>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</si>
  <si>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</si>
  <si>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</si>
  <si>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</si>
  <si>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</si>
  <si>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</si>
  <si>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</si>
  <si>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</si>
  <si>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</si>
  <si>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</si>
  <si>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</si>
  <si>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</si>
  <si>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</si>
  <si>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</si>
  <si>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</si>
  <si>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</si>
  <si>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</si>
  <si>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</si>
  <si>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</si>
  <si>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</si>
  <si>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</si>
  <si>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</si>
  <si>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</si>
  <si>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</si>
  <si>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</si>
  <si>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</si>
  <si>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</si>
  <si>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</si>
  <si>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</si>
  <si>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</si>
  <si>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</si>
  <si>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</si>
  <si>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</si>
  <si>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</si>
  <si>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</si>
  <si>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</si>
  <si>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</si>
  <si>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</si>
  <si>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</si>
  <si>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</si>
  <si>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</si>
  <si>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</si>
  <si>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</si>
  <si>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</si>
  <si>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</si>
  <si>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</si>
  <si>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</si>
  <si>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</si>
  <si>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</si>
  <si>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</si>
  <si>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</si>
  <si>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</si>
  <si>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</si>
  <si>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</si>
  <si>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</si>
  <si>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</si>
  <si>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</si>
  <si>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</si>
  <si>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</si>
  <si>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</si>
  <si>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</si>
  <si>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</si>
  <si>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</si>
  <si>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</si>
  <si>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</si>
  <si>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</si>
  <si>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</si>
  <si>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</si>
  <si>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</si>
  <si>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</si>
  <si>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</si>
  <si>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</si>
  <si>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</si>
  <si>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</si>
  <si>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</si>
  <si>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</si>
  <si>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</si>
  <si>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</si>
  <si>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</si>
  <si>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</si>
  <si>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</si>
  <si>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</si>
  <si>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</si>
  <si>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</si>
  <si>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</si>
  <si>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</si>
  <si>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</si>
  <si>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</si>
  <si>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</si>
  <si>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</si>
  <si>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</si>
  <si>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</si>
  <si>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</si>
  <si>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</si>
  <si>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</si>
  <si>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</si>
  <si>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</si>
  <si>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</si>
  <si>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</si>
  <si>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</si>
  <si>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</si>
  <si>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</si>
  <si>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</si>
  <si>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</si>
  <si>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</si>
  <si>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</si>
  <si>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</si>
  <si>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</si>
  <si>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</si>
  <si>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</si>
  <si>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</si>
  <si>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</si>
  <si>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</si>
  <si>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</si>
  <si>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</si>
  <si>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</si>
  <si>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</si>
  <si>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</si>
  <si>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</si>
  <si>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</si>
  <si>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</si>
  <si>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</si>
  <si>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</si>
  <si>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</si>
  <si>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</si>
  <si>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</si>
  <si>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</si>
  <si>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</si>
  <si>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</si>
  <si>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</si>
  <si>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</si>
  <si>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</si>
  <si>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</si>
  <si>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</si>
  <si>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</si>
  <si>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</si>
  <si>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</si>
  <si>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</si>
  <si>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</si>
  <si>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</si>
  <si>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</si>
  <si>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</si>
  <si>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</si>
  <si>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</si>
  <si>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</si>
  <si>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</si>
  <si>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</si>
  <si>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</si>
  <si>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</si>
  <si>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</si>
  <si>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</si>
  <si>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</si>
  <si>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</si>
  <si>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</si>
  <si>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President</t>
  </si>
  <si>
    <t>LabJack Corporation</t>
  </si>
  <si>
    <t>All products produced by LabJack.</t>
  </si>
  <si>
    <t>114917771</t>
  </si>
  <si>
    <t>DUNS</t>
  </si>
  <si>
    <t>6900 West Jefferson Ave, Suite 110, Lakewood, CO 80235</t>
  </si>
  <si>
    <t>Toby Stensland</t>
  </si>
  <si>
    <t>support@labjack.com</t>
  </si>
  <si>
    <t>303-942-0228</t>
  </si>
  <si>
    <t>https://labjack.com/blogs/faq/compliance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</si>
</sst>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support@labjack.com" TargetMode="External"/><Relationship Id="rId2" Type="http://schemas.openxmlformats.org/officeDocument/2006/relationships/hyperlink" Target="https://labjack.com/blogs/faq/compliance" TargetMode="External"/><Relationship Id="rId1" Type="http://schemas.openxmlformats.org/officeDocument/2006/relationships/hyperlink" Target="mailto:support@labjac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9" defaultRowHeight="12.75"/>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1E86E44-E8E3-416C-B394-596CC8C74BDF}"/>
    </customSheetView>
    <customSheetView guid="{4BDF1A28-30D5-449D-B20E-D6C97EF9FAE1}" showAutoFilter="1">
      <selection activeCell="C1" sqref="C1:D65536"/>
      <pageMargins left="0" right="0" top="0" bottom="0" header="0" footer="0"/>
      <pageSetup orientation="portrait"/>
      <autoFilter ref="B1:C1" xr:uid="{469E4325-FC90-40DD-BB79-4CF0BF551DD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1" customWidth="1"/>
    <col min="2" max="2" width="10" customWidth="1"/>
    <col min="3" max="3" width="11.5" customWidth="1"/>
    <col min="4" max="4" width="17" style="149" customWidth="1"/>
    <col min="5" max="5" width="42.25" customWidth="1"/>
    <col min="6" max="6" width="53.25" customWidth="1"/>
    <col min="7" max="7" width="1"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9" defaultRowHeight="12.75"/>
  <cols>
    <col min="1" max="1" width="1.75" style="157" customWidth="1"/>
    <col min="2" max="2" width="35.5" style="157" customWidth="1"/>
    <col min="3" max="3" width="105.5" style="157" customWidth="1"/>
    <col min="4" max="5" width="1.75" style="157" customWidth="1"/>
    <col min="6" max="6" width="52" style="157" customWidth="1"/>
    <col min="7" max="7" width="5" style="157" customWidth="1"/>
    <col min="8" max="16384" width="9" style="157"/>
  </cols>
  <sheetData>
    <row r="1" spans="1:8" ht="90.7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B1" zoomScaleNormal="100" workbookViewId="0">
      <selection activeCell="G74" sqref="G74:J74"/>
    </sheetView>
  </sheetViews>
  <sheetFormatPr defaultColWidth="9" defaultRowHeight="12.75"/>
  <cols>
    <col min="1" max="1" width="2" customWidth="1"/>
    <col min="2" max="2" width="84.25" customWidth="1"/>
    <col min="3" max="3" width="1.75" customWidth="1"/>
    <col min="4" max="5" width="16.75" customWidth="1"/>
    <col min="6" max="6" width="1.75" customWidth="1"/>
    <col min="7" max="9" width="16.75" customWidth="1"/>
    <col min="10" max="10" width="18" customWidth="1"/>
    <col min="11" max="11" width="3" customWidth="1"/>
    <col min="12" max="12" width="3.75" hidden="1" customWidth="1"/>
    <col min="13" max="15" width="5" hidden="1" customWidth="1"/>
    <col min="16" max="23" width="9" hidden="1" customWidth="1"/>
    <col min="24" max="24" width="27.75" hidden="1" customWidth="1"/>
    <col min="25" max="25" width="9" hidden="1" customWidth="1"/>
    <col min="26" max="32" width="9"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19203</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19204</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19205</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19206</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19207</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19208</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19209</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19210</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19208</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19202</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19209</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19210</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45680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t="s">
        <v>30</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t="s">
        <v>30</v>
      </c>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1ED480C5-C70F-4A57-99AB-EB791FA10AF1}"/>
    <hyperlink ref="G71" r:id="rId2" xr:uid="{9C51880D-3722-4F45-81F2-88C4ED565943}"/>
    <hyperlink ref="D16" r:id="rId3" xr:uid="{1B021966-5AEF-4F14-8556-B8D2E5E5CBB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17" activePane="bottomLeft" state="frozen"/>
      <selection activeCell="B24" sqref="B24:J24"/>
      <selection pane="bottomLeft" activeCell="B14" sqref="B14"/>
    </sheetView>
  </sheetViews>
  <sheetFormatPr defaultColWidth="9" defaultRowHeight="12.75"/>
  <cols>
    <col min="1" max="1" width="13.75" style="171" customWidth="1"/>
    <col min="2" max="2" width="13.25" style="97" customWidth="1"/>
    <col min="3" max="3" width="40.5" style="97" customWidth="1"/>
    <col min="4" max="4" width="30.75" style="97" customWidth="1"/>
    <col min="5" max="5" width="21" style="97" customWidth="1"/>
    <col min="6" max="7" width="14" style="97" customWidth="1"/>
    <col min="8" max="8" width="25" style="97" customWidth="1"/>
    <col min="9" max="9" width="24" style="97" customWidth="1"/>
    <col min="10" max="10" width="18.25" style="97" customWidth="1"/>
    <col min="11" max="11" width="27.25" style="97" customWidth="1"/>
    <col min="12" max="12" width="20.7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75" style="97" hidden="1" customWidth="1"/>
    <col min="24" max="24" width="9" style="97" hidden="1" customWidth="1"/>
    <col min="25" max="27" width="4.25" style="97" hidden="1" customWidth="1"/>
    <col min="28" max="28" width="8" style="97" hidden="1" customWidth="1"/>
    <col min="29" max="33" width="4.25" style="97" hidden="1" customWidth="1"/>
    <col min="34" max="34" width="14.5" style="97" hidden="1" customWidth="1"/>
    <col min="35" max="39" width="9" style="97" customWidth="1"/>
    <col min="40" max="16384" width="9"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72</v>
      </c>
      <c r="B5" s="150" t="s">
        <v>43</v>
      </c>
      <c r="C5" s="153" t="str">
        <f ca="1">IF(LEN(A5)=0,"",INDEX('Smelter Look-up'!$C:$C,MATCH($A5,'Smelter Look-up'!$E:$E,0)))</f>
        <v>Chizhou CN New Materials and Technology Co., Ltd.</v>
      </c>
      <c r="D5" s="150"/>
      <c r="E5" s="150" t="str">
        <f ca="1">IF(ISERROR($V5),"",OFFSET('Smelter Look-up'!$D$4,$V5-4,0)&amp;"")</f>
        <v>CHINA</v>
      </c>
      <c r="F5" s="150" t="str">
        <f ca="1">IF(ISERROR($V5),"",OFFSET('Smelter Look-up'!$E$4,$V5-4,0))</f>
        <v>CID003481</v>
      </c>
      <c r="G5" s="150" t="str">
        <f ca="1">IF(C5=$X$4,"Enter smelter details",IF(ISERROR($V5),"",OFFSET('Smelter Look-up'!$F$4,$V5-4,0)))</f>
        <v>RMI</v>
      </c>
      <c r="H5" s="208">
        <f ca="1">IF(ISERROR($V5),"",OFFSET('Smelter Look-up'!$G$4,$V5-4,0))</f>
        <v>0</v>
      </c>
      <c r="I5" s="209" t="str">
        <f ca="1">IF(ISERROR($V5),"",OFFSET('Smelter Look-up'!$H$4,$V5-4,0))</f>
        <v>Chizhou</v>
      </c>
      <c r="J5" s="209" t="str">
        <f ca="1">IF(ISERROR($V5),"",OFFSET('Smelter Look-up'!$I$4,$V5-4,0))</f>
        <v>Anhui Sheng</v>
      </c>
      <c r="K5" s="151"/>
      <c r="L5" s="151"/>
      <c r="M5" s="151"/>
      <c r="N5" s="151"/>
      <c r="O5" s="151"/>
      <c r="P5" s="211"/>
      <c r="Q5" s="152"/>
      <c r="R5" s="150" t="str">
        <f ca="1">IF(ISERROR($V5),"",OFFSET('Smelter Look-up'!$C$4,$V5-4,0)&amp;"")</f>
        <v>Chizhou CN New Materials and Technology Co., Ltd.</v>
      </c>
      <c r="S5" s="156" t="str">
        <f t="shared" ref="S5:S63" ca="1" si="0">IF(B5="","",IF(ISERROR(MATCH($E5,CL,0)),"Unknown",INDIRECT("'C'!$A$"&amp;MATCH($E5,CL,0)+1)))</f>
        <v>CN</v>
      </c>
      <c r="T5" s="156" t="str">
        <f ca="1">IF(B5="","",IF(ISERROR(MATCH($J5,SorP!$B$1:$B$6226,0)),"",INDIRECT("'SorP'!$A$"&amp;MATCH($S5&amp;$J5,SorP!C:C,0))))</f>
        <v>CN-AH</v>
      </c>
      <c r="U5" s="169"/>
      <c r="V5" s="170">
        <f ca="1">IF(C5="",NA(),MATCH($B5&amp;$C5,'Smelter Look-up'!$J:$J,0))</f>
        <v>9</v>
      </c>
      <c r="X5" s="171">
        <f t="shared" ref="X5:X62" ca="1" si="1">IF(AND(C5="Smelter not listed",OR(LEN(D5)=0,LEN(E5)=0)),1,0)</f>
        <v>0</v>
      </c>
      <c r="AB5" s="171" t="str">
        <f t="shared" ref="AB5:AB62" ca="1" si="2">B5&amp;C5</f>
        <v>CobaltChizhou CN New Materials and Technology Co., Ltd.</v>
      </c>
    </row>
    <row r="6" spans="1:34" s="171" customFormat="1" ht="20.25">
      <c r="A6" s="200" t="s">
        <v>257</v>
      </c>
      <c r="B6" s="150" t="s">
        <v>43</v>
      </c>
      <c r="C6" s="153" t="str">
        <f ca="1">IF(LEN(A6)=0,"",INDEX('Smelter Look-up'!$C:$C,MATCH($A6,'Smelter Look-up'!$E:$E,0)))</f>
        <v>Ningbo Yanmen Chemical Co., Ltd.</v>
      </c>
      <c r="D6" s="150"/>
      <c r="E6" s="150" t="str">
        <f ca="1">IF(ISERROR($V6),"",OFFSET('Smelter Look-up'!$D$4,$V6-4,0)&amp;"")</f>
        <v>CHINA</v>
      </c>
      <c r="F6" s="150" t="str">
        <f ca="1">IF(ISERROR($V6),"",OFFSET('Smelter Look-up'!$E$4,$V6-4,0))</f>
        <v>CID003422</v>
      </c>
      <c r="G6" s="150" t="str">
        <f ca="1">IF(C6=$X$4,"Enter smelter details",IF(ISERROR($V6),"",OFFSET('Smelter Look-up'!$F$4,$V6-4,0)))</f>
        <v>RMI</v>
      </c>
      <c r="H6" s="208">
        <f ca="1">IF(ISERROR($V6),"",OFFSET('Smelter Look-up'!$G$4,$V6-4,0))</f>
        <v>0</v>
      </c>
      <c r="I6" s="209" t="str">
        <f ca="1">IF(ISERROR($V6),"",OFFSET('Smelter Look-up'!$H$4,$V6-4,0))</f>
        <v>Ningbo</v>
      </c>
      <c r="J6" s="209" t="str">
        <f ca="1">IF(ISERROR($V6),"",OFFSET('Smelter Look-up'!$I$4,$V6-4,0))</f>
        <v>Zhejiang Sheng</v>
      </c>
      <c r="K6" s="151"/>
      <c r="L6" s="151"/>
      <c r="M6" s="151"/>
      <c r="N6" s="151"/>
      <c r="O6" s="151"/>
      <c r="P6" s="211"/>
      <c r="Q6" s="152"/>
      <c r="R6" s="150" t="str">
        <f ca="1">IF(ISERROR($V6),"",OFFSET('Smelter Look-up'!$C$4,$V6-4,0)&amp;"")</f>
        <v>Ningbo Yanmen Chemical Co., Ltd.</v>
      </c>
      <c r="S6" s="156" t="str">
        <f t="shared" ca="1" si="0"/>
        <v>CN</v>
      </c>
      <c r="T6" s="156" t="str">
        <f ca="1">IF(B6="","",IF(ISERROR(MATCH($J6,SorP!$B$1:$B$6226,0)),"",INDIRECT("'SorP'!$A$"&amp;MATCH($S6&amp;$J6,SorP!C:C,0))))</f>
        <v>CN-ZJ</v>
      </c>
      <c r="U6" s="169"/>
      <c r="V6" s="170">
        <f ca="1">IF(C6="",NA(),MATCH($B6&amp;$C6,'Smelter Look-up'!$J:$J,0))</f>
        <v>110</v>
      </c>
      <c r="X6" s="171">
        <f t="shared" ca="1" si="1"/>
        <v>0</v>
      </c>
      <c r="AB6" s="171" t="str">
        <f t="shared" ca="1" si="2"/>
        <v>CobaltNingbo Yanmen Chemical Co., Ltd.</v>
      </c>
    </row>
    <row r="7" spans="1:34" s="171" customFormat="1" ht="20.25">
      <c r="A7" s="200" t="s">
        <v>213</v>
      </c>
      <c r="B7" s="150" t="s">
        <v>43</v>
      </c>
      <c r="C7" s="153" t="str">
        <f ca="1">IF(LEN(A7)=0,"",INDEX('Smelter Look-up'!$C:$C,MATCH($A7,'Smelter Look-up'!$E:$E,0)))</f>
        <v>Mechema Korea, Co., Ltd.</v>
      </c>
      <c r="D7" s="150"/>
      <c r="E7" s="150" t="str">
        <f ca="1">IF(ISERROR($V7),"",OFFSET('Smelter Look-up'!$D$4,$V7-4,0)&amp;"")</f>
        <v>KOREA, REPUBLIC OF</v>
      </c>
      <c r="F7" s="150" t="str">
        <f ca="1">IF(ISERROR($V7),"",OFFSET('Smelter Look-up'!$E$4,$V7-4,0))</f>
        <v>CID003535</v>
      </c>
      <c r="G7" s="150" t="str">
        <f ca="1">IF(C7=$X$4,"Enter smelter details",IF(ISERROR($V7),"",OFFSET('Smelter Look-up'!$F$4,$V7-4,0)))</f>
        <v>RMI</v>
      </c>
      <c r="H7" s="208">
        <f ca="1">IF(ISERROR($V7),"",OFFSET('Smelter Look-up'!$G$4,$V7-4,0))</f>
        <v>0</v>
      </c>
      <c r="I7" s="209" t="str">
        <f ca="1">IF(ISERROR($V7),"",OFFSET('Smelter Look-up'!$H$4,$V7-4,0))</f>
        <v>Ulsan</v>
      </c>
      <c r="J7" s="209" t="str">
        <f ca="1">IF(ISERROR($V7),"",OFFSET('Smelter Look-up'!$I$4,$V7-4,0))</f>
        <v>Gyeongsangnam-do</v>
      </c>
      <c r="K7" s="151"/>
      <c r="L7" s="151"/>
      <c r="M7" s="151"/>
      <c r="N7" s="151"/>
      <c r="O7" s="151"/>
      <c r="P7" s="211"/>
      <c r="Q7" s="152"/>
      <c r="R7" s="150" t="str">
        <f ca="1">IF(ISERROR($V7),"",OFFSET('Smelter Look-up'!$C$4,$V7-4,0)&amp;"")</f>
        <v>Mechema Korea, Co., Ltd.</v>
      </c>
      <c r="S7" s="156" t="str">
        <f t="shared" ca="1" si="0"/>
        <v>KR</v>
      </c>
      <c r="T7" s="156" t="str">
        <f ca="1">IF(B7="","",IF(ISERROR(MATCH($J7,SorP!$B$1:$B$6226,0)),"",INDIRECT("'SorP'!$A$"&amp;MATCH($S7&amp;$J7,SorP!C:C,0))))</f>
        <v>KR-48</v>
      </c>
      <c r="U7" s="169"/>
      <c r="V7" s="170">
        <f ca="1">IF(C7="",NA(),MATCH($B7&amp;$C7,'Smelter Look-up'!$J:$J,0))</f>
        <v>83</v>
      </c>
      <c r="X7" s="171">
        <f t="shared" ca="1" si="1"/>
        <v>0</v>
      </c>
      <c r="AB7" s="171" t="str">
        <f t="shared" ca="1" si="2"/>
        <v>CobaltMechema Korea, Co., Ltd.</v>
      </c>
    </row>
    <row r="8" spans="1:34" s="171" customFormat="1" ht="25.5">
      <c r="A8" s="200" t="s">
        <v>317</v>
      </c>
      <c r="B8" s="150" t="s">
        <v>43</v>
      </c>
      <c r="C8" s="153" t="str">
        <f ca="1">IF(LEN(A8)=0,"",INDEX('Smelter Look-up'!$C:$C,MATCH($A8,'Smelter Look-up'!$E:$E,0)))</f>
        <v>Zhejiang Greatpower Cobalt Materials Co., Ltd.</v>
      </c>
      <c r="D8" s="150"/>
      <c r="E8" s="150" t="str">
        <f ca="1">IF(ISERROR($V8),"",OFFSET('Smelter Look-up'!$D$4,$V8-4,0)&amp;"")</f>
        <v>CHINA</v>
      </c>
      <c r="F8" s="150" t="str">
        <f ca="1">IF(ISERROR($V8),"",OFFSET('Smelter Look-up'!$E$4,$V8-4,0))</f>
        <v>CID003526</v>
      </c>
      <c r="G8" s="150" t="str">
        <f ca="1">IF(C8=$X$4,"Enter smelter details",IF(ISERROR($V8),"",OFFSET('Smelter Look-up'!$F$4,$V8-4,0)))</f>
        <v>RMI</v>
      </c>
      <c r="H8" s="208">
        <f ca="1">IF(ISERROR($V8),"",OFFSET('Smelter Look-up'!$G$4,$V8-4,0))</f>
        <v>0</v>
      </c>
      <c r="I8" s="209" t="str">
        <f ca="1">IF(ISERROR($V8),"",OFFSET('Smelter Look-up'!$H$4,$V8-4,0))</f>
        <v>Shaoxing</v>
      </c>
      <c r="J8" s="209" t="str">
        <f ca="1">IF(ISERROR($V8),"",OFFSET('Smelter Look-up'!$I$4,$V8-4,0))</f>
        <v>Zhejiang Sheng</v>
      </c>
      <c r="K8" s="151"/>
      <c r="L8" s="151"/>
      <c r="M8" s="151"/>
      <c r="N8" s="151"/>
      <c r="O8" s="151"/>
      <c r="P8" s="211"/>
      <c r="Q8" s="152"/>
      <c r="R8" s="150" t="str">
        <f ca="1">IF(ISERROR($V8),"",OFFSET('Smelter Look-up'!$C$4,$V8-4,0)&amp;"")</f>
        <v>Zhejiang Greatpower Cobalt Materials Co., Ltd.</v>
      </c>
      <c r="S8" s="156" t="str">
        <f t="shared" ca="1" si="0"/>
        <v>CN</v>
      </c>
      <c r="T8" s="156" t="str">
        <f ca="1">IF(B8="","",IF(ISERROR(MATCH($J8,SorP!$B$1:$B$6226,0)),"",INDIRECT("'SorP'!$A$"&amp;MATCH($S8&amp;$J8,SorP!C:C,0))))</f>
        <v>CN-ZJ</v>
      </c>
      <c r="U8" s="169"/>
      <c r="V8" s="170">
        <f ca="1">IF(C8="",NA(),MATCH($B8&amp;$C8,'Smelter Look-up'!$J:$J,0))</f>
        <v>149</v>
      </c>
      <c r="X8" s="171">
        <f t="shared" ca="1" si="1"/>
        <v>0</v>
      </c>
      <c r="AB8" s="171" t="str">
        <f t="shared" ca="1" si="2"/>
        <v>CobaltZhejiang Greatpower Cobalt Materials Co., Ltd.</v>
      </c>
    </row>
    <row r="9" spans="1:34" s="171" customFormat="1" ht="20.25">
      <c r="A9" s="200" t="s">
        <v>88</v>
      </c>
      <c r="B9" s="150" t="s">
        <v>43</v>
      </c>
      <c r="C9" s="153" t="str">
        <f ca="1">IF(LEN(A9)=0,"",INDEX('Smelter Look-up'!$C:$C,MATCH($A9,'Smelter Look-up'!$E:$E,0)))</f>
        <v>Cosmo Chemical, Ltd.</v>
      </c>
      <c r="D9" s="150"/>
      <c r="E9" s="150" t="str">
        <f ca="1">IF(ISERROR($V9),"",OFFSET('Smelter Look-up'!$D$4,$V9-4,0)&amp;"")</f>
        <v>KOREA, REPUBLIC OF</v>
      </c>
      <c r="F9" s="150" t="str">
        <f ca="1">IF(ISERROR($V9),"",OFFSET('Smelter Look-up'!$E$4,$V9-4,0))</f>
        <v>CID003415</v>
      </c>
      <c r="G9" s="150" t="str">
        <f ca="1">IF(C9=$X$4,"Enter smelter details",IF(ISERROR($V9),"",OFFSET('Smelter Look-up'!$F$4,$V9-4,0)))</f>
        <v>RMI</v>
      </c>
      <c r="H9" s="208">
        <f ca="1">IF(ISERROR($V9),"",OFFSET('Smelter Look-up'!$G$4,$V9-4,0))</f>
        <v>0</v>
      </c>
      <c r="I9" s="209" t="str">
        <f ca="1">IF(ISERROR($V9),"",OFFSET('Smelter Look-up'!$H$4,$V9-4,0))</f>
        <v>Ulsan</v>
      </c>
      <c r="J9" s="209" t="str">
        <f ca="1">IF(ISERROR($V9),"",OFFSET('Smelter Look-up'!$I$4,$V9-4,0))</f>
        <v>Gyeongsangnam-do</v>
      </c>
      <c r="K9" s="151"/>
      <c r="L9" s="151"/>
      <c r="M9" s="151"/>
      <c r="N9" s="151"/>
      <c r="O9" s="151"/>
      <c r="P9" s="211"/>
      <c r="Q9" s="152"/>
      <c r="R9" s="150" t="str">
        <f ca="1">IF(ISERROR($V9),"",OFFSET('Smelter Look-up'!$C$4,$V9-4,0)&amp;"")</f>
        <v>Cosmo Chemical, Ltd.</v>
      </c>
      <c r="S9" s="156" t="str">
        <f t="shared" ca="1" si="0"/>
        <v>KR</v>
      </c>
      <c r="T9" s="156" t="str">
        <f ca="1">IF(B9="","",IF(ISERROR(MATCH($J9,SorP!$B$1:$B$6226,0)),"",INDIRECT("'SorP'!$A$"&amp;MATCH($S9&amp;$J9,SorP!C:C,0))))</f>
        <v>KR-48</v>
      </c>
      <c r="U9" s="169"/>
      <c r="V9" s="170">
        <f ca="1">IF(C9="",NA(),MATCH($B9&amp;$C9,'Smelter Look-up'!$J:$J,0))</f>
        <v>14</v>
      </c>
      <c r="X9" s="171">
        <f t="shared" ca="1" si="1"/>
        <v>0</v>
      </c>
      <c r="AB9" s="171" t="str">
        <f t="shared" ca="1" si="2"/>
        <v>CobaltCosmo Chemical, Ltd.</v>
      </c>
    </row>
    <row r="10" spans="1:34" s="171" customFormat="1" ht="20.25">
      <c r="A10" s="200" t="s">
        <v>102</v>
      </c>
      <c r="B10" s="150" t="s">
        <v>43</v>
      </c>
      <c r="C10" s="153" t="str">
        <f ca="1">IF(LEN(A10)=0,"",INDEX('Smelter Look-up'!$C:$C,MATCH($A10,'Smelter Look-up'!$E:$E,0)))</f>
        <v>Fort Saskatchewan Metals Facility</v>
      </c>
      <c r="D10" s="150"/>
      <c r="E10" s="150" t="str">
        <f ca="1">IF(ISERROR($V10),"",OFFSET('Smelter Look-up'!$D$4,$V10-4,0)&amp;"")</f>
        <v>CANADA</v>
      </c>
      <c r="F10" s="150" t="str">
        <f ca="1">IF(ISERROR($V10),"",OFFSET('Smelter Look-up'!$E$4,$V10-4,0))</f>
        <v>CID003242</v>
      </c>
      <c r="G10" s="150" t="str">
        <f ca="1">IF(C10=$X$4,"Enter smelter details",IF(ISERROR($V10),"",OFFSET('Smelter Look-up'!$F$4,$V10-4,0)))</f>
        <v>RMI</v>
      </c>
      <c r="H10" s="208">
        <f ca="1">IF(ISERROR($V10),"",OFFSET('Smelter Look-up'!$G$4,$V10-4,0))</f>
        <v>0</v>
      </c>
      <c r="I10" s="209" t="str">
        <f ca="1">IF(ISERROR($V10),"",OFFSET('Smelter Look-up'!$H$4,$V10-4,0))</f>
        <v>Toronto</v>
      </c>
      <c r="J10" s="209" t="str">
        <f ca="1">IF(ISERROR($V10),"",OFFSET('Smelter Look-up'!$I$4,$V10-4,0))</f>
        <v>Ontario</v>
      </c>
      <c r="K10" s="151"/>
      <c r="L10" s="151"/>
      <c r="M10" s="151"/>
      <c r="N10" s="151"/>
      <c r="O10" s="151"/>
      <c r="P10" s="211"/>
      <c r="Q10" s="152"/>
      <c r="R10" s="150" t="str">
        <f ca="1">IF(ISERROR($V10),"",OFFSET('Smelter Look-up'!$C$4,$V10-4,0)&amp;"")</f>
        <v>Fort Saskatchewan Metals Facility</v>
      </c>
      <c r="S10" s="156" t="str">
        <f t="shared" ca="1" si="0"/>
        <v>CA</v>
      </c>
      <c r="T10" s="156" t="str">
        <f ca="1">IF(B10="","",IF(ISERROR(MATCH($J10,SorP!$B$1:$B$6226,0)),"",INDIRECT("'SorP'!$A$"&amp;MATCH($S10&amp;$J10,SorP!C:C,0))))</f>
        <v>CA-ON</v>
      </c>
      <c r="U10" s="169"/>
      <c r="V10" s="170">
        <f ca="1">IF(C10="",NA(),MATCH($B10&amp;$C10,'Smelter Look-up'!$J:$J,0))</f>
        <v>23</v>
      </c>
      <c r="X10" s="171">
        <f t="shared" ca="1" si="1"/>
        <v>0</v>
      </c>
      <c r="AB10" s="171" t="str">
        <f t="shared" ca="1" si="2"/>
        <v>CobaltFort Saskatchewan Metals Facility</v>
      </c>
    </row>
    <row r="11" spans="1:34" s="171" customFormat="1" ht="20.25">
      <c r="A11" s="201" t="s">
        <v>335</v>
      </c>
      <c r="B11" s="150" t="s">
        <v>44</v>
      </c>
      <c r="C11" s="153" t="str">
        <f ca="1">IF(LEN(A11)=0,"",INDEX('Smelter Look-up'!$C:$C,MATCH($A11,'Smelter Look-up'!$E:$E,0)))</f>
        <v>G. K. INTERNATIONAL</v>
      </c>
      <c r="D11" s="150"/>
      <c r="E11" s="150" t="str">
        <f ca="1">IF(ISERROR($V11),"",OFFSET('Smelter Look-up'!$D$4,$V11-4,0)&amp;"")</f>
        <v>INDIA</v>
      </c>
      <c r="F11" s="150" t="str">
        <f ca="1">IF(ISERROR($V11),"",OFFSET('Smelter Look-up'!$E$4,$V11-4,0))</f>
        <v>CID003623</v>
      </c>
      <c r="G11" s="150" t="str">
        <f ca="1">IF(C11=$X$4,"Enter smelter details",IF(ISERROR($V11),"",OFFSET('Smelter Look-up'!$F$4,$V11-4,0)))</f>
        <v>RMI</v>
      </c>
      <c r="H11" s="208">
        <f ca="1">IF(ISERROR($V11),"",OFFSET('Smelter Look-up'!$G$4,$V11-4,0))</f>
        <v>0</v>
      </c>
      <c r="I11" s="209" t="str">
        <f ca="1">IF(ISERROR($V11),"",OFFSET('Smelter Look-up'!$H$4,$V11-4,0))</f>
        <v>Kolkata</v>
      </c>
      <c r="J11" s="209" t="str">
        <f ca="1">IF(ISERROR($V11),"",OFFSET('Smelter Look-up'!$I$4,$V11-4,0))</f>
        <v>West Bengal</v>
      </c>
      <c r="K11" s="151"/>
      <c r="L11" s="151"/>
      <c r="M11" s="151"/>
      <c r="N11" s="151"/>
      <c r="O11" s="151"/>
      <c r="P11" s="211"/>
      <c r="Q11" s="152"/>
      <c r="R11" s="150" t="str">
        <f ca="1">IF(ISERROR($V11),"",OFFSET('Smelter Look-up'!$C$4,$V11-4,0)&amp;"")</f>
        <v>G. K. INTERNATIONAL</v>
      </c>
      <c r="S11" s="156" t="str">
        <f t="shared" ca="1" si="0"/>
        <v>IN</v>
      </c>
      <c r="T11" s="156" t="str">
        <f ca="1">IF(B11="","",IF(ISERROR(MATCH($J11,SorP!$B$1:$B$6226,0)),"",INDIRECT("'SorP'!$A$"&amp;MATCH($S11&amp;$J11,SorP!C:C,0))))</f>
        <v>IN-WB</v>
      </c>
      <c r="U11" s="169"/>
      <c r="V11" s="170">
        <f ca="1">IF(C11="",NA(),MATCH($B11&amp;$C11,'Smelter Look-up'!$J:$J,0))</f>
        <v>163</v>
      </c>
      <c r="X11" s="171">
        <f t="shared" ca="1" si="1"/>
        <v>0</v>
      </c>
      <c r="AB11" s="171" t="str">
        <f t="shared" ca="1" si="2"/>
        <v>MicaG. K. INTERNATIONAL</v>
      </c>
    </row>
    <row r="12" spans="1:34" s="171" customFormat="1" ht="20.25">
      <c r="A12" s="200" t="s">
        <v>371</v>
      </c>
      <c r="B12" s="150" t="s">
        <v>44</v>
      </c>
      <c r="C12" s="153" t="str">
        <f ca="1">IF(LEN(A12)=0,"",INDEX('Smelter Look-up'!$C:$C,MATCH($A12,'Smelter Look-up'!$E:$E,0)))</f>
        <v>Yamaguchi Mica</v>
      </c>
      <c r="D12" s="150"/>
      <c r="E12" s="150" t="str">
        <f ca="1">IF(ISERROR($V12),"",OFFSET('Smelter Look-up'!$D$4,$V12-4,0)&amp;"")</f>
        <v>JAPAN</v>
      </c>
      <c r="F12" s="150" t="str">
        <f ca="1">IF(ISERROR($V12),"",OFFSET('Smelter Look-up'!$E$4,$V12-4,0))</f>
        <v>CID003512</v>
      </c>
      <c r="G12" s="150" t="str">
        <f ca="1">IF(C12=$X$4,"Enter smelter details",IF(ISERROR($V12),"",OFFSET('Smelter Look-up'!$F$4,$V12-4,0)))</f>
        <v>RMI</v>
      </c>
      <c r="H12" s="208">
        <f ca="1">IF(ISERROR($V12),"",OFFSET('Smelter Look-up'!$G$4,$V12-4,0))</f>
        <v>0</v>
      </c>
      <c r="I12" s="209" t="str">
        <f ca="1">IF(ISERROR($V12),"",OFFSET('Smelter Look-up'!$H$4,$V12-4,0))</f>
        <v>Toyokawa</v>
      </c>
      <c r="J12" s="209" t="str">
        <f ca="1">IF(ISERROR($V12),"",OFFSET('Smelter Look-up'!$I$4,$V12-4,0))</f>
        <v>Aichi</v>
      </c>
      <c r="K12" s="151"/>
      <c r="L12" s="151"/>
      <c r="M12" s="151"/>
      <c r="N12" s="151"/>
      <c r="O12" s="151"/>
      <c r="P12" s="211"/>
      <c r="Q12" s="152"/>
      <c r="R12" s="150" t="str">
        <f ca="1">IF(ISERROR($V12),"",OFFSET('Smelter Look-up'!$C$4,$V12-4,0)&amp;"")</f>
        <v>Yamaguchi Mica</v>
      </c>
      <c r="S12" s="156" t="str">
        <f t="shared" ca="1" si="0"/>
        <v>JP</v>
      </c>
      <c r="T12" s="156" t="str">
        <f ca="1">IF(B12="","",IF(ISERROR(MATCH($J12,SorP!$B$1:$B$6226,0)),"",INDIRECT("'SorP'!$A$"&amp;MATCH($S12&amp;$J12,SorP!C:C,0))))</f>
        <v>JP-23</v>
      </c>
      <c r="U12" s="169"/>
      <c r="V12" s="170">
        <f ca="1">IF(C12="",NA(),MATCH($B12&amp;$C12,'Smelter Look-up'!$J:$J,0))</f>
        <v>187</v>
      </c>
      <c r="X12" s="171">
        <f t="shared" ca="1" si="1"/>
        <v>0</v>
      </c>
      <c r="AB12" s="171" t="str">
        <f t="shared" ca="1" si="2"/>
        <v>MicaYamaguchi Mica</v>
      </c>
    </row>
    <row r="13" spans="1:34" s="171" customFormat="1" ht="20.25">
      <c r="A13" s="200" t="s">
        <v>339</v>
      </c>
      <c r="B13" s="150" t="s">
        <v>44</v>
      </c>
      <c r="C13" s="153" t="str">
        <f ca="1">IF(LEN(A13)=0,"",INDEX('Smelter Look-up'!$C:$C,MATCH($A13,'Smelter Look-up'!$E:$E,0)))</f>
        <v>Imerys Canada, Inc.</v>
      </c>
      <c r="D13" s="150"/>
      <c r="E13" s="150" t="str">
        <f ca="1">IF(ISERROR($V13),"",OFFSET('Smelter Look-up'!$D$4,$V13-4,0)&amp;"")</f>
        <v>CANADA</v>
      </c>
      <c r="F13" s="150" t="str">
        <f ca="1">IF(ISERROR($V13),"",OFFSET('Smelter Look-up'!$E$4,$V13-4,0))</f>
        <v>CID003589</v>
      </c>
      <c r="G13" s="150" t="str">
        <f ca="1">IF(C13=$X$4,"Enter smelter details",IF(ISERROR($V13),"",OFFSET('Smelter Look-up'!$F$4,$V13-4,0)))</f>
        <v>RMI</v>
      </c>
      <c r="H13" s="208">
        <f ca="1">IF(ISERROR($V13),"",OFFSET('Smelter Look-up'!$G$4,$V13-4,0))</f>
        <v>0</v>
      </c>
      <c r="I13" s="209" t="str">
        <f ca="1">IF(ISERROR($V13),"",OFFSET('Smelter Look-up'!$H$4,$V13-4,0))</f>
        <v>Montreal</v>
      </c>
      <c r="J13" s="209" t="str">
        <f ca="1">IF(ISERROR($V13),"",OFFSET('Smelter Look-up'!$I$4,$V13-4,0))</f>
        <v>Quebec</v>
      </c>
      <c r="K13" s="151"/>
      <c r="L13" s="151"/>
      <c r="M13" s="151"/>
      <c r="N13" s="151"/>
      <c r="O13" s="151"/>
      <c r="P13" s="211"/>
      <c r="Q13" s="152"/>
      <c r="R13" s="150" t="str">
        <f ca="1">IF(ISERROR($V13),"",OFFSET('Smelter Look-up'!$C$4,$V13-4,0)&amp;"")</f>
        <v>Imerys Canada, Inc.</v>
      </c>
      <c r="S13" s="156" t="str">
        <f t="shared" ca="1" si="0"/>
        <v>CA</v>
      </c>
      <c r="T13" s="156" t="str">
        <f ca="1">IF(B13="","",IF(ISERROR(MATCH($J13,SorP!$B$1:$B$6226,0)),"",INDIRECT("'SorP'!$A$"&amp;MATCH($S13&amp;$J13,SorP!C:C,0))))</f>
        <v>CA-QC</v>
      </c>
      <c r="U13" s="169"/>
      <c r="V13" s="170">
        <f ca="1">IF(C13="",NA(),MATCH($B13&amp;$C13,'Smelter Look-up'!$J:$J,0))</f>
        <v>166</v>
      </c>
      <c r="X13" s="171">
        <f t="shared" ca="1" si="1"/>
        <v>0</v>
      </c>
      <c r="AB13" s="171" t="str">
        <f t="shared" ca="1" si="2"/>
        <v>MicaImerys Canada, Inc.</v>
      </c>
    </row>
    <row r="14" spans="1:34" s="171" customFormat="1" ht="20.25">
      <c r="A14" s="201" t="s">
        <v>351</v>
      </c>
      <c r="B14" s="150" t="s">
        <v>44</v>
      </c>
      <c r="C14" s="153" t="str">
        <f ca="1">IF(LEN(A14)=0,"",INDEX('Smelter Look-up'!$C:$C,MATCH($A14,'Smelter Look-up'!$E:$E,0)))</f>
        <v>LAXIM MINERALS CORPORATION</v>
      </c>
      <c r="D14" s="150"/>
      <c r="E14" s="150" t="str">
        <f ca="1">IF(ISERROR($V14),"",OFFSET('Smelter Look-up'!$D$4,$V14-4,0)&amp;"")</f>
        <v>INDIA</v>
      </c>
      <c r="F14" s="150" t="str">
        <f ca="1">IF(ISERROR($V14),"",OFFSET('Smelter Look-up'!$E$4,$V14-4,0))</f>
        <v>CID003624</v>
      </c>
      <c r="G14" s="150" t="str">
        <f ca="1">IF(C14=$X$4,"Enter smelter details",IF(ISERROR($V14),"",OFFSET('Smelter Look-up'!$F$4,$V14-4,0)))</f>
        <v>RMI</v>
      </c>
      <c r="H14" s="208">
        <f ca="1">IF(ISERROR($V14),"",OFFSET('Smelter Look-up'!$G$4,$V14-4,0))</f>
        <v>0</v>
      </c>
      <c r="I14" s="209" t="str">
        <f ca="1">IF(ISERROR($V14),"",OFFSET('Smelter Look-up'!$H$4,$V14-4,0))</f>
        <v>Koderma</v>
      </c>
      <c r="J14" s="209" t="str">
        <f ca="1">IF(ISERROR($V14),"",OFFSET('Smelter Look-up'!$I$4,$V14-4,0))</f>
        <v>Jhārkhand</v>
      </c>
      <c r="K14" s="151"/>
      <c r="L14" s="151"/>
      <c r="M14" s="151"/>
      <c r="N14" s="151"/>
      <c r="O14" s="151"/>
      <c r="P14" s="211"/>
      <c r="Q14" s="152"/>
      <c r="R14" s="150" t="str">
        <f ca="1">IF(ISERROR($V14),"",OFFSET('Smelter Look-up'!$C$4,$V14-4,0)&amp;"")</f>
        <v>LAXIM MINERALS CORPORATION</v>
      </c>
      <c r="S14" s="156" t="str">
        <f t="shared" ca="1" si="0"/>
        <v>IN</v>
      </c>
      <c r="T14" s="156" t="str">
        <f ca="1">IF(B14="","",IF(ISERROR(MATCH($J14,SorP!$B$1:$B$6226,0)),"",INDIRECT("'SorP'!$A$"&amp;MATCH($S14&amp;$J14,SorP!C:C,0))))</f>
        <v>IN-JH</v>
      </c>
      <c r="U14" s="169"/>
      <c r="V14" s="170">
        <f ca="1">IF(C14="",NA(),MATCH($B14&amp;$C14,'Smelter Look-up'!$J:$J,0))</f>
        <v>170</v>
      </c>
      <c r="X14" s="171">
        <f t="shared" ca="1" si="1"/>
        <v>0</v>
      </c>
      <c r="AB14" s="171" t="str">
        <f t="shared" ca="1" si="2"/>
        <v>MicaLAXIM MINERALS CORPORATION</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25" style="16" hidden="1" customWidth="1"/>
    <col min="8" max="9" width="9" style="16" hidden="1" customWidth="1"/>
    <col min="10" max="10" width="49" style="16" hidden="1" customWidth="1"/>
    <col min="11" max="13" width="9" style="16" hidden="1" customWidth="1"/>
    <col min="14" max="14" width="31.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LabJack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products produced by LabJack.</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Toby Stensland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support@labjack.com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303-942-0228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Toby Stensland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support@labjack.com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303-942-0228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45680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75%</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https://labjack.com/blogs/faq/compliance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6" customWidth="1"/>
    <col min="2" max="2" width="40" style="92" customWidth="1"/>
    <col min="3" max="3" width="40" style="16" customWidth="1"/>
    <col min="4" max="4" width="59" style="16" customWidth="1"/>
    <col min="5" max="5" width="1.7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7" bestFit="1" customWidth="1"/>
    <col min="2" max="2" width="43" style="157" customWidth="1"/>
    <col min="3" max="3" width="40" style="157" customWidth="1"/>
    <col min="4" max="4" width="23" style="157" customWidth="1"/>
    <col min="5" max="5" width="12.75" style="157" customWidth="1"/>
    <col min="6" max="6" width="12.75" style="158" customWidth="1"/>
    <col min="7" max="7" width="15.25" style="157" customWidth="1"/>
    <col min="8" max="8" width="24" style="157" customWidth="1"/>
    <col min="9" max="9" width="28" style="157" customWidth="1"/>
    <col min="10" max="10" width="38.7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 style="127" customWidth="1"/>
    <col min="4" max="4" width="51" style="127" customWidth="1"/>
    <col min="5" max="5" width="46"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64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150000000000006"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6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6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1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74EE403-39ED-4818-91EF-39FAE42AED40}"/>
    </customSheetView>
    <customSheetView guid="{4BDF1A28-30D5-449D-B20E-D6C97EF9FAE1}" showAutoFilter="1">
      <selection activeCell="C174" sqref="C174"/>
      <pageMargins left="0" right="0" top="0" bottom="0" header="0" footer="0"/>
      <pageSetup paperSize="9" orientation="portrait"/>
      <autoFilter ref="B1:N1" xr:uid="{4F4ADF8C-7A71-4A78-A7D6-FAE3D3B9BE9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LJ QMS</cp:lastModifiedBy>
  <cp:revision/>
  <dcterms:created xsi:type="dcterms:W3CDTF">2010-06-21T21:00:23Z</dcterms:created>
  <dcterms:modified xsi:type="dcterms:W3CDTF">2025-01-24T18:36:59Z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WorkbookGuid">
    <vt:lpwstr>f34bf7fb-d218-4472-9d99-8dfed7bcf475</vt:lpwstr>
  </property>
</Properties>
</file>